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  <definedNames>
    <definedName name="_xlnm._FilterDatabase" localSheetId="0" hidden="1">'Прайс-лист'!$A$5:$J$1615</definedName>
    <definedName name="_xlnm.Print_Titles" localSheetId="0">'Прайс-лист'!$5:$5</definedName>
  </definedNames>
</workbook>
</file>

<file path=xl/styles.xml><?xml version="1.0" encoding="utf-8"?>
<styleSheet xmlns="http://schemas.openxmlformats.org/spreadsheetml/2006/main">
  <numFmts count="3">
    <numFmt numFmtId="164" formatCode="#,##0"/>
    <numFmt numFmtId="165" formatCode="#,##0&quot; ₽/л&quot;"/>
    <numFmt numFmtId="166" formatCode="#,##0&quot; ₽/кг&quot;"/>
  </numFmts>
  <fonts count="5">
    <font>
      <sz val="10"/>
      <name val="Arial"/>
      <family val="2"/>
    </font>
    <font>
      <b/>
      <sz val="14"/>
      <name val="Arial"/>
      <family val="2"/>
    </font>
    <font>
      <sz val="10"/>
      <color rgb="FF667085"/>
      <name val="Arial"/>
      <family val="2"/>
    </font>
    <font>
      <b/>
      <sz val="10"/>
      <name val="Arial"/>
      <family val="2"/>
    </font>
    <font>
      <u/>
      <sz val="10"/>
      <color rgb="FF1E64B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9EFF6"/>
        <bgColor indexed="64"/>
      </patternFill>
    </fill>
    <fill>
      <patternFill patternType="solid">
        <fgColor rgb="FFFFF3B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C9D3DF"/>
      </bottom>
      <diagonal/>
    </border>
    <border>
      <left style="thin">
        <color rgb="FFE0C15A"/>
      </left>
      <right style="thin">
        <color rgb="FFE0C15A"/>
      </right>
      <top style="thin">
        <color rgb="FFE0C15A"/>
      </top>
      <bottom style="thin">
        <color rgb="FFE0C15A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4" fillId="0" borderId="0" xfId="0" applyFont="1"/>
    <xf numFmtId="3" fontId="0" fillId="0" borderId="0" xfId="0" applyNumberFormat="1"/>
    <xf numFmtId="0" fontId="3" fillId="0" borderId="0" xfId="0" applyFont="1"/>
    <xf numFmtId="164" fontId="3" fillId="3" borderId="2" xfId="0" applyNumberFormat="1" applyFont="1" applyFill="1" applyBorder="1"/>
    <xf numFmtId="0" fontId="2" fillId="0" borderId="0" xfId="0" applyFont="1"/>
    <xf numFmtId="0" fontId="3" fillId="3" borderId="1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615"/>
  <sheetViews>
    <sheetView workbookViewId="0">
      <pane ySplit="5" topLeftCell="A6" activePane="bottomLeft" state="frozen"/>
      <selection pane="bottomLeft" activeCell="A6" sqref="A6"/>
    </sheetView>
  </sheetViews>
  <sheetFormatPr defaultRowHeight="15"/>
  <cols>
    <col min="1" max="1" width="44" customWidth="1"/>
    <col min="2" max="2" width="16" customWidth="1"/>
    <col min="3" max="3" width="60" customWidth="1"/>
    <col min="4" max="4" width="22" customWidth="1"/>
    <col min="5" max="5" width="11" customWidth="1"/>
    <col min="6" max="6" width="13" customWidth="1"/>
    <col min="7" max="7" width="14" customWidth="1"/>
    <col min="8" max="8" width="11" customWidth="1"/>
    <col min="9" max="9" width="9" customWidth="1"/>
    <col min="10" max="10" width="10" customWidth="1"/>
  </cols>
  <sheetData>
    <row r="1">
      <c r="A1" s="1" t="inlineStr">
        <is>
          <t xml:space="preserve">KLV Market — прайс-лист</t>
        </is>
      </c>
    </row>
    <row r="2">
      <c r="A2" s="2" t="inlineStr">
        <is>
          <t xml:space="preserve">Обновлён 05.11.2026 в 17:59 по хабаровскому времени. Цены в рублях, с учётом действующих скидок. Актуальные цены и наличие — на klvmarket.ru.</t>
        </is>
      </c>
    </row>
    <row r="3">
      <c r="A3" s="2" t="inlineStr">
        <is>
          <t xml:space="preserve">Хабаровск, ул. Шевчука, 22В, литер З · 8 924 4114 177 · order@klvmarket.ru · склад пн–пт 10:00–16:00</t>
        </is>
      </c>
    </row>
    <row r="4">
      <c r="A4" s="2" t="inlineStr">
        <is>
          <t xml:space="preserve">«По запросу» — цену и срок назовёт менеджер. Организациям — оплата по счёту, документы через ЭДО.</t>
        </is>
      </c>
    </row>
    <row r="5">
      <c r="A5" s="3" t="inlineStr">
        <is>
          <t xml:space="preserve">Раздел</t>
        </is>
      </c>
      <c r="B5" s="3" t="inlineStr">
        <is>
          <t xml:space="preserve">Бренд</t>
        </is>
      </c>
      <c r="C5" s="3" t="inlineStr">
        <is>
          <t xml:space="preserve">Товар</t>
        </is>
      </c>
      <c r="D5" s="3" t="inlineStr">
        <is>
          <t xml:space="preserve">Фасовка</t>
        </is>
      </c>
      <c r="E5" s="3" t="inlineStr">
        <is>
          <t xml:space="preserve">Цена, ₽</t>
        </is>
      </c>
      <c r="F5" s="3" t="inlineStr">
        <is>
          <t xml:space="preserve">Цена за 1 л / кг</t>
        </is>
      </c>
      <c r="G5" s="3" t="inlineStr">
        <is>
          <t xml:space="preserve">Наличие</t>
        </is>
      </c>
      <c r="H5" s="3" t="inlineStr">
        <is>
          <t xml:space="preserve">Хабаровск, шт</t>
        </is>
      </c>
      <c r="I5" s="3" t="inlineStr">
        <is>
          <t xml:space="preserve">Москва, шт</t>
        </is>
      </c>
      <c r="J5" s="3" t="inlineStr">
        <is>
          <t xml:space="preserve">На сайте</t>
        </is>
      </c>
    </row>
    <row r="6">
      <c r="A6" s="0" t="inlineStr">
        <is>
          <t xml:space="preserve">Масла › Гидравлические</t>
        </is>
      </c>
      <c r="B6" s="0" t="inlineStr">
        <is>
          <t xml:space="preserve">FQ</t>
        </is>
      </c>
      <c r="C6" s="0" t="inlineStr">
        <is>
          <t xml:space="preserve">Гидравлическое масло FQ HV 32</t>
        </is>
      </c>
      <c r="D6" s="0" t="inlineStr">
        <is>
          <t xml:space="preserve">20л</t>
        </is>
      </c>
      <c r="E6" s="4">
        <v>4950</v>
      </c>
      <c r="F6" s="5">
        <v>248</v>
      </c>
      <c r="G6" s="0" t="inlineStr">
        <is>
          <t xml:space="preserve">По запросу</t>
        </is>
      </c>
      <c r="J6" s="7" t="str">
        <f>HYPERLINK("https://klvmarket.ru/catalog/masla/gidravlicheskie/gidravlicheskoe_maslo_fq_hv_32/?oid=2876","открыть")</f>
        <v>открыть</v>
      </c>
    </row>
    <row r="7">
      <c r="A7" s="0" t="inlineStr">
        <is>
          <t xml:space="preserve">Масла › Гидравлические</t>
        </is>
      </c>
      <c r="B7" s="0" t="inlineStr">
        <is>
          <t xml:space="preserve">FQ</t>
        </is>
      </c>
      <c r="C7" s="0" t="inlineStr">
        <is>
          <t xml:space="preserve">Гидравлическое масло FQ HV 46</t>
        </is>
      </c>
      <c r="D7" s="0" t="inlineStr">
        <is>
          <t xml:space="preserve">20л</t>
        </is>
      </c>
      <c r="E7" s="4">
        <v>4950</v>
      </c>
      <c r="F7" s="5">
        <v>248</v>
      </c>
      <c r="G7" s="0" t="inlineStr">
        <is>
          <t xml:space="preserve">По запросу</t>
        </is>
      </c>
      <c r="J7" s="7" t="str">
        <f>HYPERLINK("https://klvmarket.ru/catalog/masla/gidravlicheskie/gidravlicheskoe_maslo_fq_hv_46/?oid=2878","открыть")</f>
        <v>открыть</v>
      </c>
    </row>
    <row r="8">
      <c r="A8" s="0" t="inlineStr">
        <is>
          <t xml:space="preserve">Масла › Гидравлические</t>
        </is>
      </c>
      <c r="B8" s="0" t="inlineStr">
        <is>
          <t xml:space="preserve">PHI OIL</t>
        </is>
      </c>
      <c r="C8" s="0" t="inlineStr">
        <is>
          <t xml:space="preserve">Масло гидравлическое Durafluid Arctic 15 PHI OIL</t>
        </is>
      </c>
      <c r="D8" s="0" t="inlineStr">
        <is>
          <t xml:space="preserve">20л</t>
        </is>
      </c>
      <c r="E8" s="4">
        <v>19155</v>
      </c>
      <c r="F8" s="5">
        <v>958</v>
      </c>
      <c r="G8" s="0" t="inlineStr">
        <is>
          <t xml:space="preserve">Под заказ</t>
        </is>
      </c>
      <c r="J8" s="7" t="str">
        <f>HYPERLINK("https://klvmarket.ru/catalog/masla/gidravlicheskie/maslo_gidravlicheskoe_durafluid_arctic_15_phi_oil/?oid=3658","открыть")</f>
        <v>открыть</v>
      </c>
    </row>
    <row r="9">
      <c r="A9" s="0" t="inlineStr">
        <is>
          <t xml:space="preserve">Масла › Гидравлические</t>
        </is>
      </c>
      <c r="B9" s="0" t="inlineStr">
        <is>
          <t xml:space="preserve">PHI OIL</t>
        </is>
      </c>
      <c r="C9" s="0" t="inlineStr">
        <is>
          <t xml:space="preserve">Масло гидравлическое Durafluid Arctic 15 PHI OIL</t>
        </is>
      </c>
      <c r="D9" s="0" t="inlineStr">
        <is>
          <t xml:space="preserve">200л</t>
        </is>
      </c>
      <c r="E9" s="4">
        <v>160393</v>
      </c>
      <c r="F9" s="5">
        <v>802</v>
      </c>
      <c r="G9" s="0" t="inlineStr">
        <is>
          <t xml:space="preserve">Под заказ</t>
        </is>
      </c>
      <c r="J9" s="7" t="str">
        <f>HYPERLINK("https://klvmarket.ru/catalog/masla/gidravlicheskie/maslo_gidravlicheskoe_durafluid_arctic_15_phi_oil/?oid=3659","открыть")</f>
        <v>открыть</v>
      </c>
    </row>
    <row r="10">
      <c r="A10" s="0" t="inlineStr">
        <is>
          <t xml:space="preserve">Масла › Гидравлические</t>
        </is>
      </c>
      <c r="B10" s="0" t="inlineStr">
        <is>
          <t xml:space="preserve">PHI OIL</t>
        </is>
      </c>
      <c r="C10" s="0" t="inlineStr">
        <is>
          <t xml:space="preserve">Масло гидравлическое Durafluid Arctic 32 PHI OIL</t>
        </is>
      </c>
      <c r="D10" s="0" t="inlineStr">
        <is>
          <t xml:space="preserve">20л, Канистра п/э 20л</t>
        </is>
      </c>
      <c r="E10" s="4">
        <v>19922</v>
      </c>
      <c r="F10" s="5">
        <v>996</v>
      </c>
      <c r="G10" s="0" t="inlineStr">
        <is>
          <t xml:space="preserve">Под заказ</t>
        </is>
      </c>
      <c r="J10" s="7" t="str">
        <f>HYPERLINK("https://klvmarket.ru/catalog/masla/gidravlicheskie/maslo_gidravlicheskoe_durafluid_arctic_32_phi_oil/?oid=3656","открыть")</f>
        <v>открыть</v>
      </c>
    </row>
    <row r="11">
      <c r="A11" s="0" t="inlineStr">
        <is>
          <t xml:space="preserve">Масла › Гидравлические</t>
        </is>
      </c>
      <c r="B11" s="0" t="inlineStr">
        <is>
          <t xml:space="preserve">PHI OIL</t>
        </is>
      </c>
      <c r="C11" s="0" t="inlineStr">
        <is>
          <t xml:space="preserve">Масло гидравлическое Durafluid Arctic 32 PHI OIL</t>
        </is>
      </c>
      <c r="D11" s="0" t="inlineStr">
        <is>
          <t xml:space="preserve">200л, Бочка 200 л</t>
        </is>
      </c>
      <c r="E11" s="4">
        <v>167767</v>
      </c>
      <c r="F11" s="5">
        <v>839</v>
      </c>
      <c r="G11" s="0" t="inlineStr">
        <is>
          <t xml:space="preserve">Под заказ</t>
        </is>
      </c>
      <c r="J11" s="7" t="str">
        <f>HYPERLINK("https://klvmarket.ru/catalog/masla/gidravlicheskie/maslo_gidravlicheskoe_durafluid_arctic_32_phi_oil/?oid=3637","открыть")</f>
        <v>открыть</v>
      </c>
    </row>
    <row r="12">
      <c r="A12" s="0" t="inlineStr">
        <is>
          <t xml:space="preserve">Масла › Гидравлические</t>
        </is>
      </c>
      <c r="B12" s="0" t="inlineStr">
        <is>
          <t xml:space="preserve">PEAK</t>
        </is>
      </c>
      <c r="C12" s="0" t="inlineStr">
        <is>
          <t xml:space="preserve">Масло гидравлическое Elkins HLP 15 PEAK</t>
        </is>
      </c>
      <c r="D12" s="0" t="inlineStr">
        <is>
          <t xml:space="preserve">18кг</t>
        </is>
      </c>
      <c r="E12" s="2" t="inlineStr">
        <is>
          <t xml:space="preserve">по запросу</t>
        </is>
      </c>
      <c r="G12" s="0" t="inlineStr">
        <is>
          <t xml:space="preserve">По запросу</t>
        </is>
      </c>
      <c r="J12" s="7" t="str">
        <f>HYPERLINK("https://klvmarket.ru/catalog/masla/gidravlicheskie/peak-elkins-hlp-15/?oid=1400","открыть")</f>
        <v>открыть</v>
      </c>
    </row>
    <row r="13">
      <c r="A13" s="0" t="inlineStr">
        <is>
          <t xml:space="preserve">Масла › Гидравлические</t>
        </is>
      </c>
      <c r="B13" s="0" t="inlineStr">
        <is>
          <t xml:space="preserve">PEAK</t>
        </is>
      </c>
      <c r="C13" s="0" t="inlineStr">
        <is>
          <t xml:space="preserve">Масло гидравлическое Elkins HLP 15 PEAK</t>
        </is>
      </c>
      <c r="D13" s="0" t="inlineStr">
        <is>
          <t xml:space="preserve">180кг</t>
        </is>
      </c>
      <c r="E13" s="2" t="inlineStr">
        <is>
          <t xml:space="preserve">по запросу</t>
        </is>
      </c>
      <c r="G13" s="0" t="inlineStr">
        <is>
          <t xml:space="preserve">По запросу</t>
        </is>
      </c>
      <c r="J13" s="7" t="str">
        <f>HYPERLINK("https://klvmarket.ru/catalog/masla/gidravlicheskie/peak-elkins-hlp-15/?oid=1401","открыть")</f>
        <v>открыть</v>
      </c>
    </row>
    <row r="14">
      <c r="A14" s="0" t="inlineStr">
        <is>
          <t xml:space="preserve">Масла › Гидравлические</t>
        </is>
      </c>
      <c r="B14" s="0" t="inlineStr">
        <is>
          <t xml:space="preserve">PEAK</t>
        </is>
      </c>
      <c r="C14" s="0" t="inlineStr">
        <is>
          <t xml:space="preserve">Масло гидравлическое Elkins HLP 22 PEAK</t>
        </is>
      </c>
      <c r="D14" s="0" t="inlineStr">
        <is>
          <t xml:space="preserve">18кг</t>
        </is>
      </c>
      <c r="E14" s="2" t="inlineStr">
        <is>
          <t xml:space="preserve">по запросу</t>
        </is>
      </c>
      <c r="G14" s="0" t="inlineStr">
        <is>
          <t xml:space="preserve">По запросу</t>
        </is>
      </c>
      <c r="J14" s="7" t="str">
        <f>HYPERLINK("https://klvmarket.ru/catalog/masla/gidravlicheskie/peak-elkins-hlp-22-32/?oid=1402","открыть")</f>
        <v>открыть</v>
      </c>
    </row>
    <row r="15">
      <c r="A15" s="0" t="inlineStr">
        <is>
          <t xml:space="preserve">Масла › Гидравлические</t>
        </is>
      </c>
      <c r="B15" s="0" t="inlineStr">
        <is>
          <t xml:space="preserve">PEAK</t>
        </is>
      </c>
      <c r="C15" s="0" t="inlineStr">
        <is>
          <t xml:space="preserve">Масло гидравлическое Elkins HLP 22 PEAK</t>
        </is>
      </c>
      <c r="D15" s="0" t="inlineStr">
        <is>
          <t xml:space="preserve">180кг</t>
        </is>
      </c>
      <c r="E15" s="2" t="inlineStr">
        <is>
          <t xml:space="preserve">по запросу</t>
        </is>
      </c>
      <c r="G15" s="0" t="inlineStr">
        <is>
          <t xml:space="preserve">По запросу</t>
        </is>
      </c>
      <c r="J15" s="7" t="str">
        <f>HYPERLINK("https://klvmarket.ru/catalog/masla/gidravlicheskie/peak-elkins-hlp-22-32/?oid=1403","открыть")</f>
        <v>открыть</v>
      </c>
    </row>
    <row r="16">
      <c r="A16" s="0" t="inlineStr">
        <is>
          <t xml:space="preserve">Масла › Гидравлические</t>
        </is>
      </c>
      <c r="B16" s="0" t="inlineStr">
        <is>
          <t xml:space="preserve">PEAK</t>
        </is>
      </c>
      <c r="C16" s="0" t="inlineStr">
        <is>
          <t xml:space="preserve">Масло гидравлическое Elkins HLP 32 PEAK</t>
        </is>
      </c>
      <c r="D16" s="0" t="inlineStr">
        <is>
          <t xml:space="preserve">18кг</t>
        </is>
      </c>
      <c r="E16" s="2" t="inlineStr">
        <is>
          <t xml:space="preserve">по запросу</t>
        </is>
      </c>
      <c r="G16" s="0" t="inlineStr">
        <is>
          <t xml:space="preserve">По запросу</t>
        </is>
      </c>
      <c r="J16" s="7" t="str">
        <f>HYPERLINK("https://klvmarket.ru/catalog/masla/gidravlicheskie/peak-elkins-hlp-32/?oid=1537","открыть")</f>
        <v>открыть</v>
      </c>
    </row>
    <row r="17">
      <c r="A17" s="0" t="inlineStr">
        <is>
          <t xml:space="preserve">Масла › Гидравлические</t>
        </is>
      </c>
      <c r="B17" s="0" t="inlineStr">
        <is>
          <t xml:space="preserve">PEAK</t>
        </is>
      </c>
      <c r="C17" s="0" t="inlineStr">
        <is>
          <t xml:space="preserve">Масло гидравлическое Elkins HLP 32 PEAK</t>
        </is>
      </c>
      <c r="D17" s="0" t="inlineStr">
        <is>
          <t xml:space="preserve">180кг</t>
        </is>
      </c>
      <c r="E17" s="2" t="inlineStr">
        <is>
          <t xml:space="preserve">по запросу</t>
        </is>
      </c>
      <c r="G17" s="0" t="inlineStr">
        <is>
          <t xml:space="preserve">По запросу</t>
        </is>
      </c>
      <c r="J17" s="7" t="str">
        <f>HYPERLINK("https://klvmarket.ru/catalog/masla/gidravlicheskie/peak-elkins-hlp-32/?oid=1538","открыть")</f>
        <v>открыть</v>
      </c>
    </row>
    <row r="18">
      <c r="A18" s="0" t="inlineStr">
        <is>
          <t xml:space="preserve">Масла › Гидравлические</t>
        </is>
      </c>
      <c r="B18" s="0" t="inlineStr">
        <is>
          <t xml:space="preserve">PEAK</t>
        </is>
      </c>
      <c r="C18" s="0" t="inlineStr">
        <is>
          <t xml:space="preserve">Масло гидравлическое Elkins HLP 46 PEAK</t>
        </is>
      </c>
      <c r="D18" s="0" t="inlineStr">
        <is>
          <t xml:space="preserve">18кг</t>
        </is>
      </c>
      <c r="E18" s="2" t="inlineStr">
        <is>
          <t xml:space="preserve">по запросу</t>
        </is>
      </c>
      <c r="G18" s="0" t="inlineStr">
        <is>
          <t xml:space="preserve">В пути</t>
        </is>
      </c>
      <c r="J18" s="7" t="str">
        <f>HYPERLINK("https://klvmarket.ru/catalog/masla/gidravlicheskie/peak-elkins-hlp-46/?oid=1404","открыть")</f>
        <v>открыть</v>
      </c>
    </row>
    <row r="19">
      <c r="A19" s="0" t="inlineStr">
        <is>
          <t xml:space="preserve">Масла › Гидравлические</t>
        </is>
      </c>
      <c r="B19" s="0" t="inlineStr">
        <is>
          <t xml:space="preserve">PEAK</t>
        </is>
      </c>
      <c r="C19" s="0" t="inlineStr">
        <is>
          <t xml:space="preserve">Масло гидравлическое Elkins HLP 46 PEAK</t>
        </is>
      </c>
      <c r="D19" s="0" t="inlineStr">
        <is>
          <t xml:space="preserve">180кг</t>
        </is>
      </c>
      <c r="E19" s="2" t="inlineStr">
        <is>
          <t xml:space="preserve">по запросу</t>
        </is>
      </c>
      <c r="G19" s="0" t="inlineStr">
        <is>
          <t xml:space="preserve">В наличии</t>
        </is>
      </c>
      <c r="J19" s="7" t="str">
        <f>HYPERLINK("https://klvmarket.ru/catalog/masla/gidravlicheskie/peak-elkins-hlp-46/?oid=1405","открыть")</f>
        <v>открыть</v>
      </c>
    </row>
    <row r="20">
      <c r="A20" s="0" t="inlineStr">
        <is>
          <t xml:space="preserve">Масла › Гидравлические</t>
        </is>
      </c>
      <c r="B20" s="0" t="inlineStr">
        <is>
          <t xml:space="preserve">PEAK</t>
        </is>
      </c>
      <c r="C20" s="0" t="inlineStr">
        <is>
          <t xml:space="preserve">Масло гидравлическое Elkins HLP 68 PEAK</t>
        </is>
      </c>
      <c r="D20" s="0" t="inlineStr">
        <is>
          <t xml:space="preserve">18кг</t>
        </is>
      </c>
      <c r="E20" s="2" t="inlineStr">
        <is>
          <t xml:space="preserve">по запросу</t>
        </is>
      </c>
      <c r="G20" s="0" t="inlineStr">
        <is>
          <t xml:space="preserve">По запросу</t>
        </is>
      </c>
      <c r="J20" s="7" t="str">
        <f>HYPERLINK("https://klvmarket.ru/catalog/masla/gidravlicheskie/peak-elkins-hlp-68/?oid=1539","открыть")</f>
        <v>открыть</v>
      </c>
    </row>
    <row r="21">
      <c r="A21" s="0" t="inlineStr">
        <is>
          <t xml:space="preserve">Масла › Гидравлические</t>
        </is>
      </c>
      <c r="B21" s="0" t="inlineStr">
        <is>
          <t xml:space="preserve">PEAK</t>
        </is>
      </c>
      <c r="C21" s="0" t="inlineStr">
        <is>
          <t xml:space="preserve">Масло гидравлическое Elkins HLP 68 PEAK</t>
        </is>
      </c>
      <c r="D21" s="0" t="inlineStr">
        <is>
          <t xml:space="preserve">180кг</t>
        </is>
      </c>
      <c r="E21" s="2" t="inlineStr">
        <is>
          <t xml:space="preserve">по запросу</t>
        </is>
      </c>
      <c r="G21" s="0" t="inlineStr">
        <is>
          <t xml:space="preserve">По запросу</t>
        </is>
      </c>
      <c r="J21" s="7" t="str">
        <f>HYPERLINK("https://klvmarket.ru/catalog/masla/gidravlicheskie/peak-elkins-hlp-68/?oid=1540","открыть")</f>
        <v>открыть</v>
      </c>
    </row>
    <row r="22">
      <c r="A22" s="0" t="inlineStr">
        <is>
          <t xml:space="preserve">Масла › Гидравлические</t>
        </is>
      </c>
      <c r="B22" s="0" t="inlineStr">
        <is>
          <t xml:space="preserve">PEAK</t>
        </is>
      </c>
      <c r="C22" s="0" t="inlineStr">
        <is>
          <t xml:space="preserve">Масло гидравлическое Elkins HVI 15 PEAK</t>
        </is>
      </c>
      <c r="D22" s="0" t="inlineStr">
        <is>
          <t xml:space="preserve">18кг</t>
        </is>
      </c>
      <c r="E22" s="2" t="inlineStr">
        <is>
          <t xml:space="preserve">по запросу</t>
        </is>
      </c>
      <c r="G22" s="0" t="inlineStr">
        <is>
          <t xml:space="preserve">Под заказ</t>
        </is>
      </c>
      <c r="J22" s="7" t="str">
        <f>HYPERLINK("https://klvmarket.ru/catalog/masla/gidravlicheskie/peak-elkins-hvi-15/?oid=1406","открыть")</f>
        <v>открыть</v>
      </c>
    </row>
    <row r="23">
      <c r="A23" s="0" t="inlineStr">
        <is>
          <t xml:space="preserve">Масла › Гидравлические</t>
        </is>
      </c>
      <c r="B23" s="0" t="inlineStr">
        <is>
          <t xml:space="preserve">PEAK</t>
        </is>
      </c>
      <c r="C23" s="0" t="inlineStr">
        <is>
          <t xml:space="preserve">Масло гидравлическое Elkins HVI 15 PEAK</t>
        </is>
      </c>
      <c r="D23" s="0" t="inlineStr">
        <is>
          <t xml:space="preserve">180кг</t>
        </is>
      </c>
      <c r="E23" s="2" t="inlineStr">
        <is>
          <t xml:space="preserve">по запросу</t>
        </is>
      </c>
      <c r="G23" s="0" t="inlineStr">
        <is>
          <t xml:space="preserve">Под заказ</t>
        </is>
      </c>
      <c r="J23" s="7" t="str">
        <f>HYPERLINK("https://klvmarket.ru/catalog/masla/gidravlicheskie/peak-elkins-hvi-15/?oid=1407","открыть")</f>
        <v>открыть</v>
      </c>
    </row>
    <row r="24">
      <c r="A24" s="0" t="inlineStr">
        <is>
          <t xml:space="preserve">Масла › Гидравлические</t>
        </is>
      </c>
      <c r="B24" s="0" t="inlineStr">
        <is>
          <t xml:space="preserve">PEAK</t>
        </is>
      </c>
      <c r="C24" s="0" t="inlineStr">
        <is>
          <t xml:space="preserve">Масло гидравлическое Elkins HVI 22 PEAK</t>
        </is>
      </c>
      <c r="D24" s="0" t="inlineStr">
        <is>
          <t xml:space="preserve">18кг</t>
        </is>
      </c>
      <c r="E24" s="2" t="inlineStr">
        <is>
          <t xml:space="preserve">по запросу</t>
        </is>
      </c>
      <c r="G24" s="0" t="inlineStr">
        <is>
          <t xml:space="preserve">По запросу</t>
        </is>
      </c>
      <c r="J24" s="7" t="str">
        <f>HYPERLINK("https://klvmarket.ru/catalog/masla/gidravlicheskie/peak-elkins-hvi-22/?oid=1408","открыть")</f>
        <v>открыть</v>
      </c>
    </row>
    <row r="25">
      <c r="A25" s="0" t="inlineStr">
        <is>
          <t xml:space="preserve">Масла › Гидравлические</t>
        </is>
      </c>
      <c r="B25" s="0" t="inlineStr">
        <is>
          <t xml:space="preserve">PEAK</t>
        </is>
      </c>
      <c r="C25" s="0" t="inlineStr">
        <is>
          <t xml:space="preserve">Масло гидравлическое Elkins HVI 22 PEAK</t>
        </is>
      </c>
      <c r="D25" s="0" t="inlineStr">
        <is>
          <t xml:space="preserve">180кг</t>
        </is>
      </c>
      <c r="E25" s="2" t="inlineStr">
        <is>
          <t xml:space="preserve">по запросу</t>
        </is>
      </c>
      <c r="G25" s="0" t="inlineStr">
        <is>
          <t xml:space="preserve">По запросу</t>
        </is>
      </c>
      <c r="J25" s="7" t="str">
        <f>HYPERLINK("https://klvmarket.ru/catalog/masla/gidravlicheskie/peak-elkins-hvi-22/?oid=1409","открыть")</f>
        <v>открыть</v>
      </c>
    </row>
    <row r="26">
      <c r="A26" s="0" t="inlineStr">
        <is>
          <t xml:space="preserve">Масла › Гидравлические</t>
        </is>
      </c>
      <c r="B26" s="0" t="inlineStr">
        <is>
          <t xml:space="preserve">PEAK</t>
        </is>
      </c>
      <c r="C26" s="0" t="inlineStr">
        <is>
          <t xml:space="preserve">Масло гидравлическое Elkins HVI 32 PEAK</t>
        </is>
      </c>
      <c r="D26" s="0" t="inlineStr">
        <is>
          <t xml:space="preserve">180кг</t>
        </is>
      </c>
      <c r="E26" s="2" t="inlineStr">
        <is>
          <t xml:space="preserve">по запросу</t>
        </is>
      </c>
      <c r="G26" s="0" t="inlineStr">
        <is>
          <t xml:space="preserve">По запросу</t>
        </is>
      </c>
      <c r="I26" s="8">
        <v>4</v>
      </c>
      <c r="J26" s="7" t="str">
        <f>HYPERLINK("https://klvmarket.ru/catalog/masla/gidravlicheskie/peak-elkins-hvi-32/?oid=1542","открыть")</f>
        <v>открыть</v>
      </c>
    </row>
    <row r="27">
      <c r="A27" s="0" t="inlineStr">
        <is>
          <t xml:space="preserve">Масла › Гидравлические</t>
        </is>
      </c>
      <c r="B27" s="0" t="inlineStr">
        <is>
          <t xml:space="preserve">PEAK</t>
        </is>
      </c>
      <c r="C27" s="0" t="inlineStr">
        <is>
          <t xml:space="preserve">Масло гидравлическое Elkins HVI 46 PEAK</t>
        </is>
      </c>
      <c r="D27" s="0" t="inlineStr">
        <is>
          <t xml:space="preserve">180кг</t>
        </is>
      </c>
      <c r="E27" s="2" t="inlineStr">
        <is>
          <t xml:space="preserve">по запросу</t>
        </is>
      </c>
      <c r="G27" s="0" t="inlineStr">
        <is>
          <t xml:space="preserve">По запросу</t>
        </is>
      </c>
      <c r="I27" s="8">
        <v>5</v>
      </c>
      <c r="J27" s="7" t="str">
        <f>HYPERLINK("https://klvmarket.ru/catalog/masla/gidravlicheskie/peak-elkins-hvi-46/?oid=1411","открыть")</f>
        <v>открыть</v>
      </c>
    </row>
    <row r="28">
      <c r="A28" s="0" t="inlineStr">
        <is>
          <t xml:space="preserve">Масла › Гидравлические</t>
        </is>
      </c>
      <c r="B28" s="0" t="inlineStr">
        <is>
          <t xml:space="preserve">Gazpromneft</t>
        </is>
      </c>
      <c r="C28" s="0" t="inlineStr">
        <is>
          <t xml:space="preserve">Масло гидравлическое Hydraulic HVLP-32 Газпромнефть</t>
        </is>
      </c>
      <c r="D28" s="0" t="inlineStr">
        <is>
          <t xml:space="preserve">20л</t>
        </is>
      </c>
      <c r="E28" s="4">
        <v>6590</v>
      </c>
      <c r="F28" s="5">
        <v>330</v>
      </c>
      <c r="G28" s="0" t="inlineStr">
        <is>
          <t xml:space="preserve">В наличии</t>
        </is>
      </c>
      <c r="H28" s="8">
        <v>14</v>
      </c>
      <c r="J28" s="7" t="str">
        <f>HYPERLINK("https://klvmarket.ru/catalog/masla/gidravlicheskie/maslo_gidravlicheskoe_hydraulic_hvlp_32_gazpromneft/?oid=4203","открыть")</f>
        <v>открыть</v>
      </c>
    </row>
    <row r="29">
      <c r="A29" s="0" t="inlineStr">
        <is>
          <t xml:space="preserve">Масла › Гидравлические</t>
        </is>
      </c>
      <c r="B29" s="0" t="inlineStr">
        <is>
          <t xml:space="preserve">Gazpromneft</t>
        </is>
      </c>
      <c r="C29" s="0" t="inlineStr">
        <is>
          <t xml:space="preserve">Масло гидравлическое Hydraulic HVLP-32 Газпромнефть</t>
        </is>
      </c>
      <c r="D29" s="0" t="inlineStr">
        <is>
          <t xml:space="preserve">50л</t>
        </is>
      </c>
      <c r="E29" s="4">
        <v>14150</v>
      </c>
      <c r="F29" s="5">
        <v>283</v>
      </c>
      <c r="G29" s="0" t="inlineStr">
        <is>
          <t xml:space="preserve">В наличии</t>
        </is>
      </c>
      <c r="H29" s="8">
        <v>11</v>
      </c>
      <c r="J29" s="7" t="str">
        <f>HYPERLINK("https://klvmarket.ru/catalog/masla/gidravlicheskie/maslo_gidravlicheskoe_hydraulic_hvlp_32_gazpromneft/?oid=4204","открыть")</f>
        <v>открыть</v>
      </c>
    </row>
    <row r="30">
      <c r="A30" s="0" t="inlineStr">
        <is>
          <t xml:space="preserve">Масла › Гидравлические</t>
        </is>
      </c>
      <c r="B30" s="0" t="inlineStr">
        <is>
          <t xml:space="preserve">Gazpromneft</t>
        </is>
      </c>
      <c r="C30" s="0" t="inlineStr">
        <is>
          <t xml:space="preserve">Масло гидравлическое Hydraulic HVLP-32 Газпромнефть</t>
        </is>
      </c>
      <c r="D30" s="0" t="inlineStr">
        <is>
          <t xml:space="preserve">205л</t>
        </is>
      </c>
      <c r="E30" s="4">
        <v>57240</v>
      </c>
      <c r="F30" s="5">
        <v>279</v>
      </c>
      <c r="G30" s="0" t="inlineStr">
        <is>
          <t xml:space="preserve">В наличии</t>
        </is>
      </c>
      <c r="H30" s="8">
        <v>7</v>
      </c>
      <c r="J30" s="7" t="str">
        <f>HYPERLINK("https://klvmarket.ru/catalog/masla/gidravlicheskie/maslo_gidravlicheskoe_hydraulic_hvlp_32_gazpromneft/?oid=4202","открыть")</f>
        <v>открыть</v>
      </c>
    </row>
    <row r="31">
      <c r="A31" s="0" t="inlineStr">
        <is>
          <t xml:space="preserve">Масла › Гидравлические</t>
        </is>
      </c>
      <c r="B31" s="0" t="inlineStr">
        <is>
          <t xml:space="preserve">Teboil</t>
        </is>
      </c>
      <c r="C31" s="0" t="inlineStr">
        <is>
          <t xml:space="preserve">Масло гидравлическое Hydraulic Oil 32S Teboil</t>
        </is>
      </c>
      <c r="D31" s="0" t="inlineStr">
        <is>
          <t xml:space="preserve">170кг</t>
        </is>
      </c>
      <c r="E31" s="2" t="inlineStr">
        <is>
          <t xml:space="preserve">по запросу</t>
        </is>
      </c>
      <c r="G31" s="0" t="inlineStr">
        <is>
          <t xml:space="preserve">По запросу</t>
        </is>
      </c>
      <c r="J31" s="7" t="str">
        <f>HYPERLINK("https://klvmarket.ru/catalog/masla/gidravlicheskie/teboil-hydraulic-oil-32s/?oid=1390","открыть")</f>
        <v>открыть</v>
      </c>
    </row>
    <row r="32">
      <c r="A32" s="0" t="inlineStr">
        <is>
          <t xml:space="preserve">Масла › Гидравлические</t>
        </is>
      </c>
      <c r="B32" s="0" t="inlineStr">
        <is>
          <t xml:space="preserve">Teboil</t>
        </is>
      </c>
      <c r="C32" s="0" t="inlineStr">
        <is>
          <t xml:space="preserve">Масло гидравлическое Hydraulic Oil 46S Teboil</t>
        </is>
      </c>
      <c r="D32" s="0" t="inlineStr">
        <is>
          <t xml:space="preserve">170кг</t>
        </is>
      </c>
      <c r="E32" s="2" t="inlineStr">
        <is>
          <t xml:space="preserve">по запросу</t>
        </is>
      </c>
      <c r="G32" s="0" t="inlineStr">
        <is>
          <t xml:space="preserve">По запросу</t>
        </is>
      </c>
      <c r="J32" s="7" t="str">
        <f>HYPERLINK("https://klvmarket.ru/catalog/masla/gidravlicheskie/teboil-hydraulic-oil-46s/?oid=1392","открыть")</f>
        <v>открыть</v>
      </c>
    </row>
    <row r="33">
      <c r="A33" s="0" t="inlineStr">
        <is>
          <t xml:space="preserve">Масла › Гидравлические</t>
        </is>
      </c>
      <c r="B33" s="0" t="inlineStr">
        <is>
          <t xml:space="preserve">Teboil</t>
        </is>
      </c>
      <c r="C33" s="0" t="inlineStr">
        <is>
          <t xml:space="preserve">Масло гидравлическое Hydraulic Oil Polar 22 Teboil</t>
        </is>
      </c>
      <c r="D33" s="0" t="inlineStr">
        <is>
          <t xml:space="preserve">170кг</t>
        </is>
      </c>
      <c r="E33" s="2" t="inlineStr">
        <is>
          <t xml:space="preserve">по запросу</t>
        </is>
      </c>
      <c r="G33" s="0" t="inlineStr">
        <is>
          <t xml:space="preserve">Под заказ</t>
        </is>
      </c>
      <c r="J33" s="7" t="str">
        <f>HYPERLINK("https://klvmarket.ru/catalog/masla/gidravlicheskie/teboil-hydraulic-oil-polar-22/?oid=1397","открыть")</f>
        <v>открыть</v>
      </c>
    </row>
    <row r="34">
      <c r="A34" s="0" t="inlineStr">
        <is>
          <t xml:space="preserve">Масла › Гидравлические</t>
        </is>
      </c>
      <c r="B34" s="0" t="inlineStr">
        <is>
          <t xml:space="preserve">Teboil</t>
        </is>
      </c>
      <c r="C34" s="0" t="inlineStr">
        <is>
          <t xml:space="preserve">Масло гидравлическое Hydraulic Oil Polar 32 Teboil</t>
        </is>
      </c>
      <c r="D34" s="0" t="inlineStr">
        <is>
          <t xml:space="preserve">170кг</t>
        </is>
      </c>
      <c r="E34" s="2" t="inlineStr">
        <is>
          <t xml:space="preserve">по запросу</t>
        </is>
      </c>
      <c r="G34" s="0" t="inlineStr">
        <is>
          <t xml:space="preserve">В наличии</t>
        </is>
      </c>
      <c r="J34" s="7" t="str">
        <f>HYPERLINK("https://klvmarket.ru/catalog/masla/gidravlicheskie/teboil-hydraulic-oil-/?oid=1396","открыть")</f>
        <v>открыть</v>
      </c>
    </row>
    <row r="35">
      <c r="A35" s="0" t="inlineStr">
        <is>
          <t xml:space="preserve">Масла › Гидравлические</t>
        </is>
      </c>
      <c r="B35" s="0" t="inlineStr">
        <is>
          <t xml:space="preserve">OTS</t>
        </is>
      </c>
      <c r="C35" s="0" t="inlineStr">
        <is>
          <t xml:space="preserve">Масло гидравлическое OTS HD 200</t>
        </is>
      </c>
      <c r="D35" s="0" t="inlineStr">
        <is>
          <t xml:space="preserve">1л</t>
        </is>
      </c>
      <c r="E35" s="2" t="inlineStr">
        <is>
          <t xml:space="preserve">по запросу</t>
        </is>
      </c>
      <c r="G35" s="0" t="inlineStr">
        <is>
          <t xml:space="preserve">Под заказ</t>
        </is>
      </c>
      <c r="J35" s="7" t="str">
        <f>HYPERLINK("https://klvmarket.ru/catalog/masla/gidravlicheskie/maslo_gidravlicheskoe_ots_hd_200/?oid=4079","открыть")</f>
        <v>открыть</v>
      </c>
    </row>
    <row r="36">
      <c r="A36" s="0" t="inlineStr">
        <is>
          <t xml:space="preserve">Масла › Гидравлические</t>
        </is>
      </c>
      <c r="B36" s="0" t="inlineStr">
        <is>
          <t xml:space="preserve">OTS</t>
        </is>
      </c>
      <c r="C36" s="0" t="inlineStr">
        <is>
          <t xml:space="preserve">Масло гидравлическое OTS HD 200</t>
        </is>
      </c>
      <c r="D36" s="0" t="inlineStr">
        <is>
          <t xml:space="preserve">5л</t>
        </is>
      </c>
      <c r="E36" s="2" t="inlineStr">
        <is>
          <t xml:space="preserve">по запросу</t>
        </is>
      </c>
      <c r="G36" s="0" t="inlineStr">
        <is>
          <t xml:space="preserve">Под заказ</t>
        </is>
      </c>
      <c r="J36" s="7" t="str">
        <f>HYPERLINK("https://klvmarket.ru/catalog/masla/gidravlicheskie/maslo_gidravlicheskoe_ots_hd_200/?oid=4080","открыть")</f>
        <v>открыть</v>
      </c>
    </row>
    <row r="37">
      <c r="A37" s="0" t="inlineStr">
        <is>
          <t xml:space="preserve">Масла › Гидравлические</t>
        </is>
      </c>
      <c r="B37" s="0" t="inlineStr">
        <is>
          <t xml:space="preserve">OTS</t>
        </is>
      </c>
      <c r="C37" s="0" t="inlineStr">
        <is>
          <t xml:space="preserve">Масло гидравлическое OTS HD 200</t>
        </is>
      </c>
      <c r="D37" s="0" t="inlineStr">
        <is>
          <t xml:space="preserve">20л</t>
        </is>
      </c>
      <c r="E37" s="2" t="inlineStr">
        <is>
          <t xml:space="preserve">по запросу</t>
        </is>
      </c>
      <c r="G37" s="0" t="inlineStr">
        <is>
          <t xml:space="preserve">Под заказ</t>
        </is>
      </c>
      <c r="J37" s="7" t="str">
        <f>HYPERLINK("https://klvmarket.ru/catalog/masla/gidravlicheskie/maslo_gidravlicheskoe_ots_hd_200/?oid=4081","открыть")</f>
        <v>открыть</v>
      </c>
    </row>
    <row r="38">
      <c r="A38" s="0" t="inlineStr">
        <is>
          <t xml:space="preserve">Масла › Гидравлические</t>
        </is>
      </c>
      <c r="B38" s="0" t="inlineStr">
        <is>
          <t xml:space="preserve">OTS</t>
        </is>
      </c>
      <c r="C38" s="0" t="inlineStr">
        <is>
          <t xml:space="preserve">Масло гидравлическое OTS HD 200</t>
        </is>
      </c>
      <c r="D38" s="0" t="inlineStr">
        <is>
          <t xml:space="preserve">205л</t>
        </is>
      </c>
      <c r="E38" s="2" t="inlineStr">
        <is>
          <t xml:space="preserve">по запросу</t>
        </is>
      </c>
      <c r="G38" s="0" t="inlineStr">
        <is>
          <t xml:space="preserve">Под заказ</t>
        </is>
      </c>
      <c r="J38" s="7" t="str">
        <f>HYPERLINK("https://klvmarket.ru/catalog/masla/gidravlicheskie/maslo_gidravlicheskoe_ots_hd_200/?oid=4082","открыть")</f>
        <v>открыть</v>
      </c>
    </row>
    <row r="39">
      <c r="A39" s="0" t="inlineStr">
        <is>
          <t xml:space="preserve">Масла › Гидравлические</t>
        </is>
      </c>
      <c r="B39" s="0" t="inlineStr">
        <is>
          <t xml:space="preserve">OTS</t>
        </is>
      </c>
      <c r="C39" s="0" t="inlineStr">
        <is>
          <t xml:space="preserve">Масло гидравлическое OTS HD 208 (HVLP)</t>
        </is>
      </c>
      <c r="D39" s="0" t="inlineStr">
        <is>
          <t xml:space="preserve">1л</t>
        </is>
      </c>
      <c r="E39" s="2" t="inlineStr">
        <is>
          <t xml:space="preserve">по запросу</t>
        </is>
      </c>
      <c r="G39" s="0" t="inlineStr">
        <is>
          <t xml:space="preserve">Под заказ</t>
        </is>
      </c>
      <c r="J39" s="7" t="str">
        <f>HYPERLINK("https://klvmarket.ru/catalog/masla/gidravlicheskie/maslo_gidravlicheskoe_ots_hd_208_hvlp/?oid=4084","открыть")</f>
        <v>открыть</v>
      </c>
    </row>
    <row r="40">
      <c r="A40" s="0" t="inlineStr">
        <is>
          <t xml:space="preserve">Масла › Гидравлические</t>
        </is>
      </c>
      <c r="B40" s="0" t="inlineStr">
        <is>
          <t xml:space="preserve">OTS</t>
        </is>
      </c>
      <c r="C40" s="0" t="inlineStr">
        <is>
          <t xml:space="preserve">Масло гидравлическое OTS HD 208 (HVLP)</t>
        </is>
      </c>
      <c r="D40" s="0" t="inlineStr">
        <is>
          <t xml:space="preserve">5л</t>
        </is>
      </c>
      <c r="E40" s="2" t="inlineStr">
        <is>
          <t xml:space="preserve">по запросу</t>
        </is>
      </c>
      <c r="G40" s="0" t="inlineStr">
        <is>
          <t xml:space="preserve">Под заказ</t>
        </is>
      </c>
      <c r="J40" s="7" t="str">
        <f>HYPERLINK("https://klvmarket.ru/catalog/masla/gidravlicheskie/maslo_gidravlicheskoe_ots_hd_208_hvlp/?oid=4085","открыть")</f>
        <v>открыть</v>
      </c>
    </row>
    <row r="41">
      <c r="A41" s="0" t="inlineStr">
        <is>
          <t xml:space="preserve">Масла › Гидравлические</t>
        </is>
      </c>
      <c r="B41" s="0" t="inlineStr">
        <is>
          <t xml:space="preserve">OTS</t>
        </is>
      </c>
      <c r="C41" s="0" t="inlineStr">
        <is>
          <t xml:space="preserve">Масло гидравлическое OTS HD 208 (HVLP)</t>
        </is>
      </c>
      <c r="D41" s="0" t="inlineStr">
        <is>
          <t xml:space="preserve">20л</t>
        </is>
      </c>
      <c r="E41" s="2" t="inlineStr">
        <is>
          <t xml:space="preserve">по запросу</t>
        </is>
      </c>
      <c r="G41" s="0" t="inlineStr">
        <is>
          <t xml:space="preserve">Под заказ</t>
        </is>
      </c>
      <c r="J41" s="7" t="str">
        <f>HYPERLINK("https://klvmarket.ru/catalog/masla/gidravlicheskie/maslo_gidravlicheskoe_ots_hd_208_hvlp/?oid=4086","открыть")</f>
        <v>открыть</v>
      </c>
    </row>
    <row r="42">
      <c r="A42" s="0" t="inlineStr">
        <is>
          <t xml:space="preserve">Масла › Гидравлические</t>
        </is>
      </c>
      <c r="B42" s="0" t="inlineStr">
        <is>
          <t xml:space="preserve">OTS</t>
        </is>
      </c>
      <c r="C42" s="0" t="inlineStr">
        <is>
          <t xml:space="preserve">Масло гидравлическое OTS HD 208 (HVLP)</t>
        </is>
      </c>
      <c r="D42" s="0" t="inlineStr">
        <is>
          <t xml:space="preserve">205л</t>
        </is>
      </c>
      <c r="E42" s="2" t="inlineStr">
        <is>
          <t xml:space="preserve">по запросу</t>
        </is>
      </c>
      <c r="G42" s="0" t="inlineStr">
        <is>
          <t xml:space="preserve">Под заказ</t>
        </is>
      </c>
      <c r="J42" s="7" t="str">
        <f>HYPERLINK("https://klvmarket.ru/catalog/masla/gidravlicheskie/maslo_gidravlicheskoe_ots_hd_208_hvlp/?oid=4087","открыть")</f>
        <v>открыть</v>
      </c>
    </row>
    <row r="43">
      <c r="A43" s="0" t="inlineStr">
        <is>
          <t xml:space="preserve">Масла › Гидравлические</t>
        </is>
      </c>
      <c r="B43" s="0" t="inlineStr">
        <is>
          <t xml:space="preserve">Shell</t>
        </is>
      </c>
      <c r="C43" s="0" t="inlineStr">
        <is>
          <t xml:space="preserve">Масло гидравлическое Tellus S4 VX ( Arctic) Shell</t>
        </is>
      </c>
      <c r="E43" s="2" t="inlineStr">
        <is>
          <t xml:space="preserve">по запросу</t>
        </is>
      </c>
      <c r="G43" s="0" t="inlineStr">
        <is>
          <t xml:space="preserve">Нет в наличии</t>
        </is>
      </c>
      <c r="J43" s="7" t="str">
        <f>HYPERLINK("https://klvmarket.ru/catalog/masla/gidravlicheskie/maslo_gidravlicheskoe_tellus_s4_vx_arctic_shell/?oid=3711","открыть")</f>
        <v>открыть</v>
      </c>
    </row>
    <row r="44">
      <c r="A44" s="0" t="inlineStr">
        <is>
          <t xml:space="preserve">Масла › Гидравлические</t>
        </is>
      </c>
      <c r="B44" s="0" t="inlineStr">
        <is>
          <t xml:space="preserve">Лукойл</t>
        </is>
      </c>
      <c r="C44" s="0" t="inlineStr">
        <is>
          <t xml:space="preserve">Масло гидравлическое ВМГЗ Лукойл</t>
        </is>
      </c>
      <c r="D44" s="0" t="inlineStr">
        <is>
          <t xml:space="preserve">175кг</t>
        </is>
      </c>
      <c r="E44" s="2" t="inlineStr">
        <is>
          <t xml:space="preserve">по запросу</t>
        </is>
      </c>
      <c r="G44" s="0" t="inlineStr">
        <is>
          <t xml:space="preserve">В наличии</t>
        </is>
      </c>
      <c r="J44" s="7" t="str">
        <f>HYPERLINK("https://klvmarket.ru/catalog/masla/gidravlicheskie/lukoyl-vmgz/?oid=1387","открыть")</f>
        <v>открыть</v>
      </c>
    </row>
    <row r="45">
      <c r="A45" s="0" t="inlineStr">
        <is>
          <t xml:space="preserve">Масла › Гидравлические</t>
        </is>
      </c>
      <c r="B45" s="0" t="inlineStr">
        <is>
          <t xml:space="preserve">Лукойл</t>
        </is>
      </c>
      <c r="C45" s="0" t="inlineStr">
        <is>
          <t xml:space="preserve">Масло гидравлическое ВМГЗ Лукойл</t>
        </is>
      </c>
      <c r="D45" s="0" t="inlineStr">
        <is>
          <t xml:space="preserve">17л</t>
        </is>
      </c>
      <c r="E45" s="2" t="inlineStr">
        <is>
          <t xml:space="preserve">по запросу</t>
        </is>
      </c>
      <c r="G45" s="0" t="inlineStr">
        <is>
          <t xml:space="preserve">Под заказ</t>
        </is>
      </c>
      <c r="J45" s="7" t="str">
        <f>HYPERLINK("https://klvmarket.ru/catalog/masla/gidravlicheskie/lukoyl-vmgz/?oid=1386","открыть")</f>
        <v>открыть</v>
      </c>
    </row>
    <row r="46">
      <c r="A46" s="0" t="inlineStr">
        <is>
          <t xml:space="preserve">Масла › Гидравлические</t>
        </is>
      </c>
      <c r="B46" s="0" t="inlineStr">
        <is>
          <t xml:space="preserve">ЯРНЕФТЬ</t>
        </is>
      </c>
      <c r="C46" s="0" t="inlineStr">
        <is>
          <t xml:space="preserve">Масло гидравлическое ВМГЗ ЯРНЕФТЬ</t>
        </is>
      </c>
      <c r="D46" s="0" t="inlineStr">
        <is>
          <t xml:space="preserve">10л</t>
        </is>
      </c>
      <c r="E46" s="4">
        <v>2200</v>
      </c>
      <c r="F46" s="5">
        <v>220</v>
      </c>
      <c r="G46" s="0" t="inlineStr">
        <is>
          <t xml:space="preserve">В наличии</t>
        </is>
      </c>
      <c r="H46" s="8">
        <v>15</v>
      </c>
      <c r="J46" s="7" t="str">
        <f>HYPERLINK("https://klvmarket.ru/catalog/masla/gidravlicheskie/maslo_gidravlicheskoe_vmgz_yarneft/?oid=4345","открыть")</f>
        <v>открыть</v>
      </c>
    </row>
    <row r="47">
      <c r="A47" s="0" t="inlineStr">
        <is>
          <t xml:space="preserve">Масла › Гидравлические</t>
        </is>
      </c>
      <c r="B47" s="0" t="inlineStr">
        <is>
          <t xml:space="preserve">Лукойл</t>
        </is>
      </c>
      <c r="C47" s="0" t="inlineStr">
        <is>
          <t xml:space="preserve">Масло гидравлическое ГЕЙЗЕР CT 100 Лукойл</t>
        </is>
      </c>
      <c r="D47" s="0" t="inlineStr">
        <is>
          <t xml:space="preserve">180кг</t>
        </is>
      </c>
      <c r="E47" s="2" t="inlineStr">
        <is>
          <t xml:space="preserve">по запросу</t>
        </is>
      </c>
      <c r="G47" s="0" t="inlineStr">
        <is>
          <t xml:space="preserve">Под заказ</t>
        </is>
      </c>
      <c r="J47" s="7" t="str">
        <f>HYPERLINK("https://klvmarket.ru/catalog/masla/gidravlicheskie/lukoyl-geyzer-ct-100/?oid=1381","открыть")</f>
        <v>открыть</v>
      </c>
    </row>
    <row r="48">
      <c r="A48" s="0" t="inlineStr">
        <is>
          <t xml:space="preserve">Масла › Гидравлические</t>
        </is>
      </c>
      <c r="B48" s="0" t="inlineStr">
        <is>
          <t xml:space="preserve">Лукойл</t>
        </is>
      </c>
      <c r="C48" s="0" t="inlineStr">
        <is>
          <t xml:space="preserve">Масло гидравлическое ГЕЙЗЕР CT 32 Лукойл</t>
        </is>
      </c>
      <c r="D48" s="0" t="inlineStr">
        <is>
          <t xml:space="preserve">17кг</t>
        </is>
      </c>
      <c r="E48" s="2" t="inlineStr">
        <is>
          <t xml:space="preserve">по запросу</t>
        </is>
      </c>
      <c r="G48" s="0" t="inlineStr">
        <is>
          <t xml:space="preserve">Под заказ</t>
        </is>
      </c>
      <c r="J48" s="7" t="str">
        <f>HYPERLINK("https://klvmarket.ru/catalog/masla/gidravlicheskie/lukoyl-geyzer-ct-32-46-68/?oid=1926","открыть")</f>
        <v>открыть</v>
      </c>
    </row>
    <row r="49">
      <c r="A49" s="0" t="inlineStr">
        <is>
          <t xml:space="preserve">Масла › Гидравлические</t>
        </is>
      </c>
      <c r="B49" s="0" t="inlineStr">
        <is>
          <t xml:space="preserve">Лукойл</t>
        </is>
      </c>
      <c r="C49" s="0" t="inlineStr">
        <is>
          <t xml:space="preserve">Масло гидравлическое ГЕЙЗЕР CT 32 Лукойл</t>
        </is>
      </c>
      <c r="D49" s="0" t="inlineStr">
        <is>
          <t xml:space="preserve">180кг</t>
        </is>
      </c>
      <c r="E49" s="2" t="inlineStr">
        <is>
          <t xml:space="preserve">по запросу</t>
        </is>
      </c>
      <c r="G49" s="0" t="inlineStr">
        <is>
          <t xml:space="preserve">Под заказ</t>
        </is>
      </c>
      <c r="J49" s="7" t="str">
        <f>HYPERLINK("https://klvmarket.ru/catalog/masla/gidravlicheskie/lukoyl-geyzer-ct-32-46-68/?oid=1380","открыть")</f>
        <v>открыть</v>
      </c>
    </row>
    <row r="50">
      <c r="A50" s="0" t="inlineStr">
        <is>
          <t xml:space="preserve">Масла › Гидравлические</t>
        </is>
      </c>
      <c r="B50" s="0" t="inlineStr">
        <is>
          <t xml:space="preserve">Лукойл</t>
        </is>
      </c>
      <c r="C50" s="0" t="inlineStr">
        <is>
          <t xml:space="preserve">Масло гидравлическое ГЕЙЗЕР CT 46 Лукойл</t>
        </is>
      </c>
      <c r="D50" s="0" t="inlineStr">
        <is>
          <t xml:space="preserve">17кг</t>
        </is>
      </c>
      <c r="E50" s="2" t="inlineStr">
        <is>
          <t xml:space="preserve">по запросу</t>
        </is>
      </c>
      <c r="G50" s="0" t="inlineStr">
        <is>
          <t xml:space="preserve">Под заказ</t>
        </is>
      </c>
      <c r="J50" s="7" t="str">
        <f>HYPERLINK("https://klvmarket.ru/catalog/masla/gidravlicheskie/lukoyl-geyzer-ct-46/?oid=1858","открыть")</f>
        <v>открыть</v>
      </c>
    </row>
    <row r="51">
      <c r="A51" s="0" t="inlineStr">
        <is>
          <t xml:space="preserve">Масла › Гидравлические</t>
        </is>
      </c>
      <c r="B51" s="0" t="inlineStr">
        <is>
          <t xml:space="preserve">Лукойл</t>
        </is>
      </c>
      <c r="C51" s="0" t="inlineStr">
        <is>
          <t xml:space="preserve">Масло гидравлическое ГЕЙЗЕР CT 46 Лукойл</t>
        </is>
      </c>
      <c r="D51" s="0" t="inlineStr">
        <is>
          <t xml:space="preserve">180кг</t>
        </is>
      </c>
      <c r="E51" s="2" t="inlineStr">
        <is>
          <t xml:space="preserve">по запросу</t>
        </is>
      </c>
      <c r="G51" s="0" t="inlineStr">
        <is>
          <t xml:space="preserve">Под заказ</t>
        </is>
      </c>
      <c r="J51" s="7" t="str">
        <f>HYPERLINK("https://klvmarket.ru/catalog/masla/gidravlicheskie/lukoyl-geyzer-ct-46/?oid=1533","открыть")</f>
        <v>открыть</v>
      </c>
    </row>
    <row r="52">
      <c r="A52" s="0" t="inlineStr">
        <is>
          <t xml:space="preserve">Масла › Гидравлические</t>
        </is>
      </c>
      <c r="B52" s="0" t="inlineStr">
        <is>
          <t xml:space="preserve">Лукойл</t>
        </is>
      </c>
      <c r="C52" s="0" t="inlineStr">
        <is>
          <t xml:space="preserve">Масло гидравлическое ГЕЙЗЕР CT 68 Лукойл</t>
        </is>
      </c>
      <c r="D52" s="0" t="inlineStr">
        <is>
          <t xml:space="preserve">180кг</t>
        </is>
      </c>
      <c r="E52" s="2" t="inlineStr">
        <is>
          <t xml:space="preserve">по запросу</t>
        </is>
      </c>
      <c r="G52" s="0" t="inlineStr">
        <is>
          <t xml:space="preserve">Под заказ</t>
        </is>
      </c>
      <c r="J52" s="7" t="str">
        <f>HYPERLINK("https://klvmarket.ru/catalog/masla/gidravlicheskie/lukoyl-geyzer-ct-68/?oid=1534","открыть")</f>
        <v>открыть</v>
      </c>
    </row>
    <row r="53">
      <c r="A53" s="0" t="inlineStr">
        <is>
          <t xml:space="preserve">Масла › Гидравлические</t>
        </is>
      </c>
      <c r="B53" s="0" t="inlineStr">
        <is>
          <t xml:space="preserve">Лукойл</t>
        </is>
      </c>
      <c r="C53" s="0" t="inlineStr">
        <is>
          <t xml:space="preserve">Масло гидравлическое ГЕЙЗЕР CT 68 Лукойл</t>
        </is>
      </c>
      <c r="D53" s="0" t="inlineStr">
        <is>
          <t xml:space="preserve">20л</t>
        </is>
      </c>
      <c r="E53" s="2" t="inlineStr">
        <is>
          <t xml:space="preserve">по запросу</t>
        </is>
      </c>
      <c r="G53" s="0" t="inlineStr">
        <is>
          <t xml:space="preserve">В наличии</t>
        </is>
      </c>
      <c r="J53" s="7" t="str">
        <f>HYPERLINK("https://klvmarket.ru/catalog/masla/gidravlicheskie/lukoyl-geyzer-ct-68/?oid=3395","открыть")</f>
        <v>открыть</v>
      </c>
    </row>
    <row r="54">
      <c r="A54" s="0" t="inlineStr">
        <is>
          <t xml:space="preserve">Масла › Гидравлические</t>
        </is>
      </c>
      <c r="B54" s="0" t="inlineStr">
        <is>
          <t xml:space="preserve">Лукойл</t>
        </is>
      </c>
      <c r="C54" s="0" t="inlineStr">
        <is>
          <t xml:space="preserve">Масло гидравлическое ГЕЙЗЕР ЛТ 22 Лукойл</t>
        </is>
      </c>
      <c r="D54" s="0" t="inlineStr">
        <is>
          <t xml:space="preserve">170кг</t>
        </is>
      </c>
      <c r="E54" s="2" t="inlineStr">
        <is>
          <t xml:space="preserve">по запросу</t>
        </is>
      </c>
      <c r="G54" s="0" t="inlineStr">
        <is>
          <t xml:space="preserve">В наличии</t>
        </is>
      </c>
      <c r="J54" s="7" t="str">
        <f>HYPERLINK("https://klvmarket.ru/catalog/masla/gidravlicheskie/lukoyl-geyzer-lt-22/?oid=1374","открыть")</f>
        <v>открыть</v>
      </c>
    </row>
    <row r="55">
      <c r="A55" s="0" t="inlineStr">
        <is>
          <t xml:space="preserve">Масла › Гидравлические</t>
        </is>
      </c>
      <c r="B55" s="0" t="inlineStr">
        <is>
          <t xml:space="preserve">Лукойл</t>
        </is>
      </c>
      <c r="C55" s="0" t="inlineStr">
        <is>
          <t xml:space="preserve">Масло гидравлическое ГЕЙЗЕР ЛТ 32 Лукойл</t>
        </is>
      </c>
      <c r="D55" s="0" t="inlineStr">
        <is>
          <t xml:space="preserve">17кг</t>
        </is>
      </c>
      <c r="E55" s="2" t="inlineStr">
        <is>
          <t xml:space="preserve">по запросу</t>
        </is>
      </c>
      <c r="G55" s="0" t="inlineStr">
        <is>
          <t xml:space="preserve">Нет в наличии</t>
        </is>
      </c>
      <c r="J55" s="7" t="str">
        <f>HYPERLINK("https://klvmarket.ru/catalog/masla/gidravlicheskie/lukoyl-geyzer-lt-32/?oid=1375","открыть")</f>
        <v>открыть</v>
      </c>
    </row>
    <row r="56">
      <c r="A56" s="0" t="inlineStr">
        <is>
          <t xml:space="preserve">Масла › Гидравлические</t>
        </is>
      </c>
      <c r="B56" s="0" t="inlineStr">
        <is>
          <t xml:space="preserve">Лукойл</t>
        </is>
      </c>
      <c r="C56" s="0" t="inlineStr">
        <is>
          <t xml:space="preserve">Масло гидравлическое ГЕЙЗЕР ЛТ 32 Лукойл</t>
        </is>
      </c>
      <c r="D56" s="0" t="inlineStr">
        <is>
          <t xml:space="preserve">170кг</t>
        </is>
      </c>
      <c r="E56" s="2" t="inlineStr">
        <is>
          <t xml:space="preserve">по запросу</t>
        </is>
      </c>
      <c r="G56" s="0" t="inlineStr">
        <is>
          <t xml:space="preserve">В наличии</t>
        </is>
      </c>
      <c r="J56" s="7" t="str">
        <f>HYPERLINK("https://klvmarket.ru/catalog/masla/gidravlicheskie/lukoyl-geyzer-lt-32/?oid=1376","открыть")</f>
        <v>открыть</v>
      </c>
    </row>
    <row r="57">
      <c r="A57" s="0" t="inlineStr">
        <is>
          <t xml:space="preserve">Масла › Гидравлические</t>
        </is>
      </c>
      <c r="B57" s="0" t="inlineStr">
        <is>
          <t xml:space="preserve">Лукойл</t>
        </is>
      </c>
      <c r="C57" s="0" t="inlineStr">
        <is>
          <t xml:space="preserve">Масло гидравлическое ГЕЙЗЕР ЛТ 46 Лукойл</t>
        </is>
      </c>
      <c r="D57" s="0" t="inlineStr">
        <is>
          <t xml:space="preserve">17кг</t>
        </is>
      </c>
      <c r="E57" s="2" t="inlineStr">
        <is>
          <t xml:space="preserve">по запросу</t>
        </is>
      </c>
      <c r="G57" s="0" t="inlineStr">
        <is>
          <t xml:space="preserve">Под заказ</t>
        </is>
      </c>
      <c r="J57" s="7" t="str">
        <f>HYPERLINK("https://klvmarket.ru/catalog/masla/gidravlicheskie/lukoyl-geyzer-lt-46/?oid=1377","открыть")</f>
        <v>открыть</v>
      </c>
    </row>
    <row r="58">
      <c r="A58" s="0" t="inlineStr">
        <is>
          <t xml:space="preserve">Масла › Гидравлические</t>
        </is>
      </c>
      <c r="B58" s="0" t="inlineStr">
        <is>
          <t xml:space="preserve">Лукойл</t>
        </is>
      </c>
      <c r="C58" s="0" t="inlineStr">
        <is>
          <t xml:space="preserve">Масло гидравлическое ГЕЙЗЕР ЛТ 46 Лукойл</t>
        </is>
      </c>
      <c r="D58" s="0" t="inlineStr">
        <is>
          <t xml:space="preserve">175кг</t>
        </is>
      </c>
      <c r="E58" s="2" t="inlineStr">
        <is>
          <t xml:space="preserve">по запросу</t>
        </is>
      </c>
      <c r="G58" s="0" t="inlineStr">
        <is>
          <t xml:space="preserve">В наличии</t>
        </is>
      </c>
      <c r="J58" s="7" t="str">
        <f>HYPERLINK("https://klvmarket.ru/catalog/masla/gidravlicheskie/lukoyl-geyzer-lt-46/?oid=1378","открыть")</f>
        <v>открыть</v>
      </c>
    </row>
    <row r="59">
      <c r="A59" s="0" t="inlineStr">
        <is>
          <t xml:space="preserve">Масла › Гидравлические</t>
        </is>
      </c>
      <c r="B59" s="0" t="inlineStr">
        <is>
          <t xml:space="preserve">Лукойл</t>
        </is>
      </c>
      <c r="C59" s="0" t="inlineStr">
        <is>
          <t xml:space="preserve">Масло гидравлическое ГЕЙЗЕР ЛТ 68 Лукойл</t>
        </is>
      </c>
      <c r="D59" s="0" t="inlineStr">
        <is>
          <t xml:space="preserve">180кг</t>
        </is>
      </c>
      <c r="E59" s="2" t="inlineStr">
        <is>
          <t xml:space="preserve">по запросу</t>
        </is>
      </c>
      <c r="G59" s="0" t="inlineStr">
        <is>
          <t xml:space="preserve">По запросу</t>
        </is>
      </c>
      <c r="J59" s="7" t="str">
        <f>HYPERLINK("https://klvmarket.ru/catalog/masla/gidravlicheskie/lukoyl-geyzer-lt-68/?oid=1379","открыть")</f>
        <v>открыть</v>
      </c>
    </row>
    <row r="60">
      <c r="A60" s="0" t="inlineStr">
        <is>
          <t xml:space="preserve">Масла › Гидравлические</t>
        </is>
      </c>
      <c r="B60" s="0" t="inlineStr">
        <is>
          <t xml:space="preserve">Лукойл</t>
        </is>
      </c>
      <c r="C60" s="0" t="inlineStr">
        <is>
          <t xml:space="preserve">Масло гидравлическое ГЕЙЗЕР ММ 10w Лукойл</t>
        </is>
      </c>
      <c r="D60" s="0" t="inlineStr">
        <is>
          <t xml:space="preserve">180кг</t>
        </is>
      </c>
      <c r="E60" s="2" t="inlineStr">
        <is>
          <t xml:space="preserve">по запросу</t>
        </is>
      </c>
      <c r="G60" s="0" t="inlineStr">
        <is>
          <t xml:space="preserve">В наличии</t>
        </is>
      </c>
      <c r="J60" s="7" t="str">
        <f>HYPERLINK("https://klvmarket.ru/catalog/masla/gidravlicheskie/lukoyl-geyzer-mm-sae-10w/?oid=1384","открыть")</f>
        <v>открыть</v>
      </c>
    </row>
    <row r="61">
      <c r="A61" s="0" t="inlineStr">
        <is>
          <t xml:space="preserve">Масла › Гидравлические</t>
        </is>
      </c>
      <c r="B61" s="0" t="inlineStr">
        <is>
          <t xml:space="preserve">Лукойл</t>
        </is>
      </c>
      <c r="C61" s="0" t="inlineStr">
        <is>
          <t xml:space="preserve">Масло гидравлическое ГЕЙЗЕР ММ 30 Лукойл</t>
        </is>
      </c>
      <c r="D61" s="0" t="inlineStr">
        <is>
          <t xml:space="preserve">180кг, Бочка 200 л</t>
        </is>
      </c>
      <c r="E61" s="2" t="inlineStr">
        <is>
          <t xml:space="preserve">по запросу</t>
        </is>
      </c>
      <c r="G61" s="0" t="inlineStr">
        <is>
          <t xml:space="preserve">В наличии</t>
        </is>
      </c>
      <c r="J61" s="7" t="str">
        <f>HYPERLINK("https://klvmarket.ru/catalog/masla/gidravlicheskie/lukoyl-geyzer-mm-sae-30/?oid=1385","открыть")</f>
        <v>открыть</v>
      </c>
    </row>
    <row r="62">
      <c r="A62" s="0" t="inlineStr">
        <is>
          <t xml:space="preserve">Масла › Гидравлические</t>
        </is>
      </c>
      <c r="B62" s="0" t="inlineStr">
        <is>
          <t xml:space="preserve">Лукойл</t>
        </is>
      </c>
      <c r="C62" s="0" t="inlineStr">
        <is>
          <t xml:space="preserve">Масло гидравлическое ГЕЙЗЕР Универсал Лукойл</t>
        </is>
      </c>
      <c r="D62" s="0" t="inlineStr">
        <is>
          <t xml:space="preserve">170кг</t>
        </is>
      </c>
      <c r="E62" s="2" t="inlineStr">
        <is>
          <t xml:space="preserve">по запросу</t>
        </is>
      </c>
      <c r="G62" s="0" t="inlineStr">
        <is>
          <t xml:space="preserve">Под заказ</t>
        </is>
      </c>
      <c r="J62" s="7" t="str">
        <f>HYPERLINK("https://klvmarket.ru/catalog/masla/gidravlicheskie/lukoyl-geyzer-universal/?oid=1383","открыть")</f>
        <v>открыть</v>
      </c>
    </row>
    <row r="63">
      <c r="A63" s="0" t="inlineStr">
        <is>
          <t xml:space="preserve">Масла › Гидравлические</t>
        </is>
      </c>
      <c r="B63" s="0" t="inlineStr">
        <is>
          <t xml:space="preserve">Лукойл</t>
        </is>
      </c>
      <c r="C63" s="0" t="inlineStr">
        <is>
          <t xml:space="preserve">Масло гидравлическое ГЕЙЗЕР Универсал Лукойл</t>
        </is>
      </c>
      <c r="D63" s="0" t="inlineStr">
        <is>
          <t xml:space="preserve">18л</t>
        </is>
      </c>
      <c r="E63" s="2" t="inlineStr">
        <is>
          <t xml:space="preserve">по запросу</t>
        </is>
      </c>
      <c r="G63" s="0" t="inlineStr">
        <is>
          <t xml:space="preserve">В наличии</t>
        </is>
      </c>
      <c r="J63" s="7" t="str">
        <f>HYPERLINK("https://klvmarket.ru/catalog/masla/gidravlicheskie/lukoyl-geyzer-universal/?oid=3396","открыть")</f>
        <v>открыть</v>
      </c>
    </row>
    <row r="64">
      <c r="A64" s="0" t="inlineStr">
        <is>
          <t xml:space="preserve">Масла › Гидравлические</t>
        </is>
      </c>
      <c r="B64" s="0" t="inlineStr">
        <is>
          <t xml:space="preserve">Лукойл</t>
        </is>
      </c>
      <c r="C64" s="0" t="inlineStr">
        <is>
          <t xml:space="preserve">Масло гидравлическое ГЕЙЗЕР Универсал Лукойл</t>
        </is>
      </c>
      <c r="D64" s="0" t="inlineStr">
        <is>
          <t xml:space="preserve">20л</t>
        </is>
      </c>
      <c r="E64" s="2" t="inlineStr">
        <is>
          <t xml:space="preserve">по запросу</t>
        </is>
      </c>
      <c r="G64" s="0" t="inlineStr">
        <is>
          <t xml:space="preserve">Под заказ</t>
        </is>
      </c>
      <c r="J64" s="7" t="str">
        <f>HYPERLINK("https://klvmarket.ru/catalog/masla/gidravlicheskie/lukoyl-geyzer-universal/?oid=2048","открыть")</f>
        <v>открыть</v>
      </c>
    </row>
    <row r="65">
      <c r="A65" s="0" t="inlineStr">
        <is>
          <t xml:space="preserve">Масла › Гидравлические</t>
        </is>
      </c>
      <c r="B65" s="0" t="inlineStr">
        <is>
          <t xml:space="preserve">Роснефть</t>
        </is>
      </c>
      <c r="C65" s="0" t="inlineStr">
        <is>
          <t xml:space="preserve">Масло гидравлическое Масло гидравлическое Rosneft Gidrotec HLP 32</t>
        </is>
      </c>
      <c r="D65" s="0" t="inlineStr">
        <is>
          <t xml:space="preserve">180кг</t>
        </is>
      </c>
      <c r="E65" s="4">
        <v>46000</v>
      </c>
      <c r="F65" s="6">
        <v>256</v>
      </c>
      <c r="G65" s="0" t="inlineStr">
        <is>
          <t xml:space="preserve">В наличии</t>
        </is>
      </c>
      <c r="H65" s="8">
        <v>9</v>
      </c>
      <c r="J65" s="7" t="str">
        <f>HYPERLINK("https://klvmarket.ru/catalog/masla/gidravlicheskie/maslo_gidravlicheskoe_maslo_gidravlicheskoe_rosneft_gidrotec_hlp_32_/?oid=4339","открыть")</f>
        <v>открыть</v>
      </c>
    </row>
    <row r="66">
      <c r="A66" s="0" t="inlineStr">
        <is>
          <t xml:space="preserve">Масла › Гидравлические</t>
        </is>
      </c>
      <c r="B66" s="0" t="inlineStr">
        <is>
          <t xml:space="preserve">Роснефть</t>
        </is>
      </c>
      <c r="C66" s="0" t="inlineStr">
        <is>
          <t xml:space="preserve">Масло гидравлическое Масло гидравлическое Rosneft Gidrotec HLP 46</t>
        </is>
      </c>
      <c r="D66" s="0" t="inlineStr">
        <is>
          <t xml:space="preserve">180кг</t>
        </is>
      </c>
      <c r="E66" s="4">
        <v>39000</v>
      </c>
      <c r="F66" s="6">
        <v>217</v>
      </c>
      <c r="G66" s="0" t="inlineStr">
        <is>
          <t xml:space="preserve">В наличии</t>
        </is>
      </c>
      <c r="H66" s="8">
        <v>18</v>
      </c>
      <c r="J66" s="7" t="str">
        <f>HYPERLINK("https://klvmarket.ru/catalog/masla/gidravlicheskie/maslo_gidravlicheskoe_maslo_gidravlicheskoe_rosneft_gidrotec_hlp_46_/?oid=4341","открыть")</f>
        <v>открыть</v>
      </c>
    </row>
    <row r="67">
      <c r="A67" s="0" t="inlineStr">
        <is>
          <t xml:space="preserve">Масла › Гидравлические</t>
        </is>
      </c>
      <c r="B67" s="0" t="inlineStr">
        <is>
          <t xml:space="preserve">Роснефть</t>
        </is>
      </c>
      <c r="C67" s="0" t="inlineStr">
        <is>
          <t xml:space="preserve">Масло гидравлическое МГ 15В типа ВМГЗ (-45) Роснефть</t>
        </is>
      </c>
      <c r="D67" s="0" t="inlineStr">
        <is>
          <t xml:space="preserve">175кг</t>
        </is>
      </c>
      <c r="E67" s="2" t="inlineStr">
        <is>
          <t xml:space="preserve">по запросу</t>
        </is>
      </c>
      <c r="G67" s="0" t="inlineStr">
        <is>
          <t xml:space="preserve">В наличии</t>
        </is>
      </c>
      <c r="J67" s="7" t="str">
        <f>HYPERLINK("https://klvmarket.ru/catalog/masla/gidravlicheskie/mg-15v-tipa-vmgz-45/?oid=1418","открыть")</f>
        <v>открыть</v>
      </c>
    </row>
    <row r="68">
      <c r="A68" s="0" t="inlineStr">
        <is>
          <t xml:space="preserve">Масла › Гидравлические</t>
        </is>
      </c>
      <c r="B68" s="0" t="inlineStr">
        <is>
          <t xml:space="preserve">Роснефть</t>
        </is>
      </c>
      <c r="C68" s="0" t="inlineStr">
        <is>
          <t xml:space="preserve">Масло гидравлическое МГ 15В типа ВМГЗ (-45) Роснефть</t>
        </is>
      </c>
      <c r="D68" s="0" t="inlineStr">
        <is>
          <t xml:space="preserve">20л</t>
        </is>
      </c>
      <c r="E68" s="2" t="inlineStr">
        <is>
          <t xml:space="preserve">по запросу</t>
        </is>
      </c>
      <c r="G68" s="0" t="inlineStr">
        <is>
          <t xml:space="preserve">В наличии</t>
        </is>
      </c>
      <c r="J68" s="7" t="str">
        <f>HYPERLINK("https://klvmarket.ru/catalog/masla/gidravlicheskie/mg-15v-tipa-vmgz-45/?oid=1417","открыть")</f>
        <v>открыть</v>
      </c>
    </row>
    <row r="69">
      <c r="A69" s="0" t="inlineStr">
        <is>
          <t xml:space="preserve">Масла › Гидравлические</t>
        </is>
      </c>
      <c r="B69" s="0" t="inlineStr">
        <is>
          <t xml:space="preserve">Роснефть</t>
        </is>
      </c>
      <c r="C69" s="0" t="inlineStr">
        <is>
          <t xml:space="preserve">Масло гидравлическое МГЕ 46в Роснефть</t>
        </is>
      </c>
      <c r="D69" s="0" t="inlineStr">
        <is>
          <t xml:space="preserve">180кг</t>
        </is>
      </c>
      <c r="E69" s="4">
        <v>36400</v>
      </c>
      <c r="F69" s="6">
        <v>202</v>
      </c>
      <c r="G69" s="0" t="inlineStr">
        <is>
          <t xml:space="preserve">По запросу</t>
        </is>
      </c>
      <c r="H69" s="8">
        <v>7</v>
      </c>
      <c r="J69" s="7" t="str">
        <f>HYPERLINK("https://klvmarket.ru/catalog/masla/gidravlicheskie/mge-46v/?oid=1416","открыть")</f>
        <v>открыть</v>
      </c>
    </row>
    <row r="70">
      <c r="A70" s="0" t="inlineStr">
        <is>
          <t xml:space="preserve">Масла › Гидравлические</t>
        </is>
      </c>
      <c r="B70" s="0" t="inlineStr">
        <is>
          <t xml:space="preserve">Роснефть</t>
        </is>
      </c>
      <c r="C70" s="0" t="inlineStr">
        <is>
          <t xml:space="preserve">Масло гидравлическое МГЕ 46в Роснефть</t>
        </is>
      </c>
      <c r="D70" s="0" t="inlineStr">
        <is>
          <t xml:space="preserve">20л</t>
        </is>
      </c>
      <c r="E70" s="4">
        <v>3900</v>
      </c>
      <c r="F70" s="5">
        <v>195</v>
      </c>
      <c r="G70" s="0" t="inlineStr">
        <is>
          <t xml:space="preserve">По запросу</t>
        </is>
      </c>
      <c r="H70" s="8">
        <v>12</v>
      </c>
      <c r="J70" s="7" t="str">
        <f>HYPERLINK("https://klvmarket.ru/catalog/masla/gidravlicheskie/mge-46v/?oid=1415","открыть")</f>
        <v>открыть</v>
      </c>
    </row>
    <row r="71">
      <c r="A71" s="0" t="inlineStr">
        <is>
          <t xml:space="preserve">Масла › Гидравлические</t>
        </is>
      </c>
      <c r="B71" s="0" t="inlineStr">
        <is>
          <t xml:space="preserve">Роснефть</t>
        </is>
      </c>
      <c r="C71" s="0" t="inlineStr">
        <is>
          <t xml:space="preserve">Масло гидротрансмиссионное марки "А" Роснефть</t>
        </is>
      </c>
      <c r="D71" s="0" t="inlineStr">
        <is>
          <t xml:space="preserve">180кг, Канистра п/э 20л</t>
        </is>
      </c>
      <c r="E71" s="4">
        <v>31000</v>
      </c>
      <c r="F71" s="6">
        <v>172</v>
      </c>
      <c r="G71" s="0" t="inlineStr">
        <is>
          <t xml:space="preserve">По запросу</t>
        </is>
      </c>
      <c r="H71" s="8">
        <v>1</v>
      </c>
      <c r="J71" s="7" t="str">
        <f>HYPERLINK("https://klvmarket.ru/catalog/masla/gidravlicheskie/maslo_gidrotransmissionnoe_marki_a_rosneft/?oid=4196","открыть")</f>
        <v>открыть</v>
      </c>
    </row>
    <row r="72">
      <c r="A72" s="0" t="inlineStr">
        <is>
          <t xml:space="preserve">Масла › Гидравлические</t>
        </is>
      </c>
      <c r="B72" s="0" t="inlineStr">
        <is>
          <t xml:space="preserve">Роснефть</t>
        </is>
      </c>
      <c r="C72" s="0" t="inlineStr">
        <is>
          <t xml:space="preserve">Масло гидротрансмиссионное марки "А" Роснефть</t>
        </is>
      </c>
      <c r="D72" s="0" t="inlineStr">
        <is>
          <t xml:space="preserve">20л, Канистра п/э 20л</t>
        </is>
      </c>
      <c r="E72" s="2" t="inlineStr">
        <is>
          <t xml:space="preserve">по запросу</t>
        </is>
      </c>
      <c r="G72" s="0" t="inlineStr">
        <is>
          <t xml:space="preserve">По запросу</t>
        </is>
      </c>
      <c r="J72" s="7" t="str">
        <f>HYPERLINK("https://klvmarket.ru/catalog/masla/gidravlicheskie/maslo_gidrotransmissionnoe_marki_a_rosneft/?oid=4143","открыть")</f>
        <v>открыть</v>
      </c>
    </row>
    <row r="73">
      <c r="A73" s="0" t="inlineStr">
        <is>
          <t xml:space="preserve">Масла › Индустриальные</t>
        </is>
      </c>
      <c r="B73" s="0" t="inlineStr">
        <is>
          <t xml:space="preserve">OILRIGHT</t>
        </is>
      </c>
      <c r="C73" s="0" t="inlineStr">
        <is>
          <t xml:space="preserve">Масло индустриальное И-20 А ОILRIGHT</t>
        </is>
      </c>
      <c r="E73" s="2" t="inlineStr">
        <is>
          <t xml:space="preserve">по запросу</t>
        </is>
      </c>
      <c r="G73" s="0" t="inlineStr">
        <is>
          <t xml:space="preserve">В наличии</t>
        </is>
      </c>
      <c r="J73" s="7" t="str">
        <f>HYPERLINK("https://klvmarket.ru/catalog/masla/industrialnye/oilright_maslo_industrialnoe_i_20_a_/?oid=4227","открыть")</f>
        <v>открыть</v>
      </c>
    </row>
    <row r="74">
      <c r="A74" s="0" t="inlineStr">
        <is>
          <t xml:space="preserve">Масла › Индустриальные</t>
        </is>
      </c>
      <c r="B74" s="0" t="inlineStr">
        <is>
          <t xml:space="preserve">OILRIGHT</t>
        </is>
      </c>
      <c r="C74" s="0" t="inlineStr">
        <is>
          <t xml:space="preserve">Масло индустриальное И-20 А ОILRIGHT</t>
        </is>
      </c>
      <c r="D74" s="0" t="inlineStr">
        <is>
          <t xml:space="preserve">5л</t>
        </is>
      </c>
      <c r="E74" s="2" t="inlineStr">
        <is>
          <t xml:space="preserve">по запросу</t>
        </is>
      </c>
      <c r="G74" s="0" t="inlineStr">
        <is>
          <t xml:space="preserve">В наличии</t>
        </is>
      </c>
      <c r="J74" s="7" t="str">
        <f>HYPERLINK("https://klvmarket.ru/catalog/masla/industrialnye/oilright_maslo_industrialnoe_i_20_a_/?oid=4224","открыть")</f>
        <v>открыть</v>
      </c>
    </row>
    <row r="75">
      <c r="A75" s="0" t="inlineStr">
        <is>
          <t xml:space="preserve">Масла › Индустриальные</t>
        </is>
      </c>
      <c r="B75" s="0" t="inlineStr">
        <is>
          <t xml:space="preserve">OILRIGHT</t>
        </is>
      </c>
      <c r="C75" s="0" t="inlineStr">
        <is>
          <t xml:space="preserve">Масло индустриальное И-20 А ОILRIGHT</t>
        </is>
      </c>
      <c r="D75" s="0" t="inlineStr">
        <is>
          <t xml:space="preserve">10л</t>
        </is>
      </c>
      <c r="E75" s="4">
        <v>2500</v>
      </c>
      <c r="F75" s="5">
        <v>250</v>
      </c>
      <c r="G75" s="0" t="inlineStr">
        <is>
          <t xml:space="preserve">В наличии</t>
        </is>
      </c>
      <c r="H75" s="8">
        <v>18</v>
      </c>
      <c r="J75" s="7" t="str">
        <f>HYPERLINK("https://klvmarket.ru/catalog/masla/industrialnye/oilright_maslo_industrialnoe_i_20_a_/?oid=4225","открыть")</f>
        <v>открыть</v>
      </c>
    </row>
    <row r="76">
      <c r="A76" s="0" t="inlineStr">
        <is>
          <t xml:space="preserve">Масла › Индустриальные</t>
        </is>
      </c>
      <c r="B76" s="0" t="inlineStr">
        <is>
          <t xml:space="preserve">OILRIGHT</t>
        </is>
      </c>
      <c r="C76" s="0" t="inlineStr">
        <is>
          <t xml:space="preserve">Масло индустриальное И-20 А ОILRIGHT</t>
        </is>
      </c>
      <c r="D76" s="0" t="inlineStr">
        <is>
          <t xml:space="preserve">20л</t>
        </is>
      </c>
      <c r="E76" s="2" t="inlineStr">
        <is>
          <t xml:space="preserve">по запросу</t>
        </is>
      </c>
      <c r="G76" s="0" t="inlineStr">
        <is>
          <t xml:space="preserve">В наличии</t>
        </is>
      </c>
      <c r="H76" s="8">
        <v>41</v>
      </c>
      <c r="J76" s="7" t="str">
        <f>HYPERLINK("https://klvmarket.ru/catalog/masla/industrialnye/oilright_maslo_industrialnoe_i_20_a_/?oid=4226","открыть")</f>
        <v>открыть</v>
      </c>
    </row>
    <row r="77">
      <c r="A77" s="0" t="inlineStr">
        <is>
          <t xml:space="preserve">Масла › Индустриальные</t>
        </is>
      </c>
      <c r="B77" s="0" t="inlineStr">
        <is>
          <t xml:space="preserve">Gazpromneft</t>
        </is>
      </c>
      <c r="C77" s="0" t="inlineStr">
        <is>
          <t xml:space="preserve">Масло индустриальное И-20А Газпромнефть</t>
        </is>
      </c>
      <c r="D77" s="0" t="inlineStr">
        <is>
          <t xml:space="preserve">20л</t>
        </is>
      </c>
      <c r="E77" s="4">
        <v>4500</v>
      </c>
      <c r="F77" s="5">
        <v>225</v>
      </c>
      <c r="G77" s="0" t="inlineStr">
        <is>
          <t xml:space="preserve">В наличии</t>
        </is>
      </c>
      <c r="H77" s="8">
        <v>8</v>
      </c>
      <c r="J77" s="7" t="str">
        <f>HYPERLINK("https://klvmarket.ru/catalog/masla/industrialnye/maslo_industrialnoe_i_20a_gazprombank/?oid=4357","открыть")</f>
        <v>открыть</v>
      </c>
    </row>
    <row r="78">
      <c r="A78" s="0" t="inlineStr">
        <is>
          <t xml:space="preserve">Масла › Индустриальные</t>
        </is>
      </c>
      <c r="B78" s="0" t="inlineStr">
        <is>
          <t xml:space="preserve">Gazpromneft</t>
        </is>
      </c>
      <c r="C78" s="0" t="inlineStr">
        <is>
          <t xml:space="preserve">Масло индустриальное И-20А Газпромнефть</t>
        </is>
      </c>
      <c r="D78" s="0" t="inlineStr">
        <is>
          <t xml:space="preserve">205л</t>
        </is>
      </c>
      <c r="E78" s="4">
        <v>39900</v>
      </c>
      <c r="F78" s="5">
        <v>195</v>
      </c>
      <c r="G78" s="0" t="inlineStr">
        <is>
          <t xml:space="preserve">В наличии</t>
        </is>
      </c>
      <c r="H78" s="8">
        <v>12</v>
      </c>
      <c r="J78" s="7" t="str">
        <f>HYPERLINK("https://klvmarket.ru/catalog/masla/industrialnye/maslo_industrialnoe_i_20a_gazprombank/?oid=4356","открыть")</f>
        <v>открыть</v>
      </c>
    </row>
    <row r="79">
      <c r="A79" s="0" t="inlineStr">
        <is>
          <t xml:space="preserve">Масла › Индустриальные</t>
        </is>
      </c>
      <c r="B79" s="0" t="inlineStr">
        <is>
          <t xml:space="preserve">Лукойл</t>
        </is>
      </c>
      <c r="C79" s="0" t="inlineStr">
        <is>
          <t xml:space="preserve">Масло индустриальное И-20А Лукойл</t>
        </is>
      </c>
      <c r="D79" s="0" t="inlineStr">
        <is>
          <t xml:space="preserve">180кг</t>
        </is>
      </c>
      <c r="E79" s="2" t="inlineStr">
        <is>
          <t xml:space="preserve">по запросу</t>
        </is>
      </c>
      <c r="G79" s="0" t="inlineStr">
        <is>
          <t xml:space="preserve">По запросу</t>
        </is>
      </c>
      <c r="H79" s="8">
        <v>2</v>
      </c>
      <c r="J79" s="7" t="str">
        <f>HYPERLINK("https://klvmarket.ru/catalog/masla/industrialnye/lukoyl-i-20a/?oid=1486","открыть")</f>
        <v>открыть</v>
      </c>
    </row>
    <row r="80">
      <c r="A80" s="0" t="inlineStr">
        <is>
          <t xml:space="preserve">Масла › Индустриальные</t>
        </is>
      </c>
      <c r="B80" s="0" t="inlineStr">
        <is>
          <t xml:space="preserve">Лукойл</t>
        </is>
      </c>
      <c r="C80" s="0" t="inlineStr">
        <is>
          <t xml:space="preserve">Масло индустриальное И-20А Лукойл</t>
        </is>
      </c>
      <c r="D80" s="0" t="inlineStr">
        <is>
          <t xml:space="preserve">17л</t>
        </is>
      </c>
      <c r="E80" s="2" t="inlineStr">
        <is>
          <t xml:space="preserve">по запросу</t>
        </is>
      </c>
      <c r="G80" s="0" t="inlineStr">
        <is>
          <t xml:space="preserve">По запросу</t>
        </is>
      </c>
      <c r="J80" s="7" t="str">
        <f>HYPERLINK("https://klvmarket.ru/catalog/masla/industrialnye/lukoyl-i-20a/?oid=1485","открыть")</f>
        <v>открыть</v>
      </c>
    </row>
    <row r="81">
      <c r="A81" s="0" t="inlineStr">
        <is>
          <t xml:space="preserve">Масла › Индустриальные</t>
        </is>
      </c>
      <c r="B81" s="0" t="inlineStr">
        <is>
          <t xml:space="preserve">Роснефть</t>
        </is>
      </c>
      <c r="C81" s="0" t="inlineStr">
        <is>
          <t xml:space="preserve">Масло индустриальное И-20А Роснефть</t>
        </is>
      </c>
      <c r="D81" s="0" t="inlineStr">
        <is>
          <t xml:space="preserve">180кг</t>
        </is>
      </c>
      <c r="E81" s="4">
        <v>39000</v>
      </c>
      <c r="F81" s="6">
        <v>217</v>
      </c>
      <c r="G81" s="0" t="inlineStr">
        <is>
          <t xml:space="preserve">По запросу</t>
        </is>
      </c>
      <c r="J81" s="7" t="str">
        <f>HYPERLINK("https://klvmarket.ru/catalog/masla/industrialnye/i-20a/?oid=1502","открыть")</f>
        <v>открыть</v>
      </c>
    </row>
    <row r="82">
      <c r="A82" s="0" t="inlineStr">
        <is>
          <t xml:space="preserve">Масла › Индустриальные</t>
        </is>
      </c>
      <c r="B82" s="0" t="inlineStr">
        <is>
          <t xml:space="preserve">Роснефть</t>
        </is>
      </c>
      <c r="C82" s="0" t="inlineStr">
        <is>
          <t xml:space="preserve">Масло индустриальное И-20А Роснефть</t>
        </is>
      </c>
      <c r="D82" s="0" t="inlineStr">
        <is>
          <t xml:space="preserve">20л</t>
        </is>
      </c>
      <c r="E82" s="2" t="inlineStr">
        <is>
          <t xml:space="preserve">по запросу</t>
        </is>
      </c>
      <c r="G82" s="0" t="inlineStr">
        <is>
          <t xml:space="preserve">По запросу</t>
        </is>
      </c>
      <c r="J82" s="7" t="str">
        <f>HYPERLINK("https://klvmarket.ru/catalog/masla/industrialnye/i-20a/?oid=1501","открыть")</f>
        <v>открыть</v>
      </c>
    </row>
    <row r="83">
      <c r="A83" s="0" t="inlineStr">
        <is>
          <t xml:space="preserve">Масла › Индустриальные</t>
        </is>
      </c>
      <c r="B83" s="0" t="inlineStr">
        <is>
          <t xml:space="preserve">Роснефть</t>
        </is>
      </c>
      <c r="C83" s="0" t="inlineStr">
        <is>
          <t xml:space="preserve">Масло индустриальное И-30А Роснефть</t>
        </is>
      </c>
      <c r="D83" s="0" t="inlineStr">
        <is>
          <t xml:space="preserve">180кг</t>
        </is>
      </c>
      <c r="E83" s="4">
        <v>17000</v>
      </c>
      <c r="F83" s="6">
        <v>94</v>
      </c>
      <c r="G83" s="0" t="inlineStr">
        <is>
          <t xml:space="preserve">По запросу</t>
        </is>
      </c>
      <c r="J83" s="7" t="str">
        <f>HYPERLINK("https://klvmarket.ru/catalog/masla/industrialnye/i-30a/?oid=1512","открыть")</f>
        <v>открыть</v>
      </c>
    </row>
    <row r="84">
      <c r="A84" s="0" t="inlineStr">
        <is>
          <t xml:space="preserve">Масла › Индустриальные</t>
        </is>
      </c>
      <c r="B84" s="0" t="inlineStr">
        <is>
          <t xml:space="preserve">Gazpromneft</t>
        </is>
      </c>
      <c r="C84" s="0" t="inlineStr">
        <is>
          <t xml:space="preserve">Масло индустриальное И-40А Газпромнефть</t>
        </is>
      </c>
      <c r="D84" s="0" t="inlineStr">
        <is>
          <t xml:space="preserve">20л</t>
        </is>
      </c>
      <c r="E84" s="4">
        <v>4800</v>
      </c>
      <c r="F84" s="5">
        <v>240</v>
      </c>
      <c r="G84" s="0" t="inlineStr">
        <is>
          <t xml:space="preserve">В наличии</t>
        </is>
      </c>
      <c r="H84" s="8">
        <v>12</v>
      </c>
      <c r="J84" s="7" t="str">
        <f>HYPERLINK("https://klvmarket.ru/catalog/masla/industrialnye/maslo_industrialnoe_i_40a_gazpromneft/?oid=4379","открыть")</f>
        <v>открыть</v>
      </c>
    </row>
    <row r="85">
      <c r="A85" s="0" t="inlineStr">
        <is>
          <t xml:space="preserve">Масла › Индустриальные</t>
        </is>
      </c>
      <c r="B85" s="0" t="inlineStr">
        <is>
          <t xml:space="preserve">Gazpromneft</t>
        </is>
      </c>
      <c r="C85" s="0" t="inlineStr">
        <is>
          <t xml:space="preserve">Масло индустриальное И-40А Газпромнефть</t>
        </is>
      </c>
      <c r="D85" s="0" t="inlineStr">
        <is>
          <t xml:space="preserve">205л</t>
        </is>
      </c>
      <c r="E85" s="4">
        <v>42000</v>
      </c>
      <c r="F85" s="5">
        <v>205</v>
      </c>
      <c r="G85" s="0" t="inlineStr">
        <is>
          <t xml:space="preserve">В наличии</t>
        </is>
      </c>
      <c r="H85" s="8">
        <v>8</v>
      </c>
      <c r="J85" s="7" t="str">
        <f>HYPERLINK("https://klvmarket.ru/catalog/masla/industrialnye/maslo_industrialnoe_i_40a_gazpromneft/?oid=4378","открыть")</f>
        <v>открыть</v>
      </c>
    </row>
    <row r="86">
      <c r="A86" s="0" t="inlineStr">
        <is>
          <t xml:space="preserve">Масла › Индустриальные</t>
        </is>
      </c>
      <c r="B86" s="0" t="inlineStr">
        <is>
          <t xml:space="preserve">Лукойл</t>
        </is>
      </c>
      <c r="C86" s="0" t="inlineStr">
        <is>
          <t xml:space="preserve">Масло индустриальное И-40А Лукойл</t>
        </is>
      </c>
      <c r="D86" s="0" t="inlineStr">
        <is>
          <t xml:space="preserve">180кг</t>
        </is>
      </c>
      <c r="E86" s="4">
        <v>36000</v>
      </c>
      <c r="F86" s="6">
        <v>200</v>
      </c>
      <c r="G86" s="0" t="inlineStr">
        <is>
          <t xml:space="preserve">По запросу</t>
        </is>
      </c>
      <c r="J86" s="7" t="str">
        <f>HYPERLINK("https://klvmarket.ru/catalog/masla/industrialnye/lukoyl-i-40a/?oid=1488","открыть")</f>
        <v>открыть</v>
      </c>
    </row>
    <row r="87">
      <c r="A87" s="0" t="inlineStr">
        <is>
          <t xml:space="preserve">Масла › Индустриальные</t>
        </is>
      </c>
      <c r="B87" s="0" t="inlineStr">
        <is>
          <t xml:space="preserve">Лукойл</t>
        </is>
      </c>
      <c r="C87" s="0" t="inlineStr">
        <is>
          <t xml:space="preserve">Масло индустриальное И-40А Лукойл</t>
        </is>
      </c>
      <c r="D87" s="0" t="inlineStr">
        <is>
          <t xml:space="preserve">17л</t>
        </is>
      </c>
      <c r="E87" s="4">
        <v>3419</v>
      </c>
      <c r="F87" s="5">
        <v>201</v>
      </c>
      <c r="G87" s="0" t="inlineStr">
        <is>
          <t xml:space="preserve">По запросу</t>
        </is>
      </c>
      <c r="J87" s="7" t="str">
        <f>HYPERLINK("https://klvmarket.ru/catalog/masla/industrialnye/lukoyl-i-40a/?oid=1487","открыть")</f>
        <v>открыть</v>
      </c>
    </row>
    <row r="88">
      <c r="A88" s="0" t="inlineStr">
        <is>
          <t xml:space="preserve">Масла › Индустриальные</t>
        </is>
      </c>
      <c r="B88" s="0" t="inlineStr">
        <is>
          <t xml:space="preserve">Роснефть</t>
        </is>
      </c>
      <c r="C88" s="0" t="inlineStr">
        <is>
          <t xml:space="preserve">Масло индустриальное И-40А Роснефть</t>
        </is>
      </c>
      <c r="D88" s="0" t="inlineStr">
        <is>
          <t xml:space="preserve">180кг</t>
        </is>
      </c>
      <c r="E88" s="4">
        <v>36000</v>
      </c>
      <c r="F88" s="6">
        <v>200</v>
      </c>
      <c r="G88" s="0" t="inlineStr">
        <is>
          <t xml:space="preserve">По запросу</t>
        </is>
      </c>
      <c r="H88" s="8">
        <v>21</v>
      </c>
      <c r="J88" s="7" t="str">
        <f>HYPERLINK("https://klvmarket.ru/catalog/masla/industrialnye/maslo-industrialnoe-i-40a-rosneft/?oid=1513","открыть")</f>
        <v>открыть</v>
      </c>
    </row>
    <row r="89">
      <c r="A89" s="0" t="inlineStr">
        <is>
          <t xml:space="preserve">Масла › Индустриальные</t>
        </is>
      </c>
      <c r="B89" s="0" t="inlineStr">
        <is>
          <t xml:space="preserve">Роснефть</t>
        </is>
      </c>
      <c r="C89" s="0" t="inlineStr">
        <is>
          <t xml:space="preserve">Масло индустриальное И-40А Роснефть</t>
        </is>
      </c>
      <c r="D89" s="0" t="inlineStr">
        <is>
          <t xml:space="preserve">20л</t>
        </is>
      </c>
      <c r="E89" s="4">
        <v>3800</v>
      </c>
      <c r="F89" s="5">
        <v>190</v>
      </c>
      <c r="G89" s="0" t="inlineStr">
        <is>
          <t xml:space="preserve">В наличии</t>
        </is>
      </c>
      <c r="H89" s="8">
        <v>15</v>
      </c>
      <c r="J89" s="7" t="str">
        <f>HYPERLINK("https://klvmarket.ru/catalog/masla/industrialnye/maslo-industrialnoe-i-40a-rosneft/?oid=2779","открыть")</f>
        <v>открыть</v>
      </c>
    </row>
    <row r="90">
      <c r="A90" s="0" t="inlineStr">
        <is>
          <t xml:space="preserve">Масла › Индустриальные</t>
        </is>
      </c>
      <c r="B90" s="0" t="inlineStr">
        <is>
          <t xml:space="preserve">Лукойл</t>
        </is>
      </c>
      <c r="C90" s="0" t="inlineStr">
        <is>
          <t xml:space="preserve">Масло индустриальное И-50А Лукойл</t>
        </is>
      </c>
      <c r="D90" s="0" t="inlineStr">
        <is>
          <t xml:space="preserve">180кг</t>
        </is>
      </c>
      <c r="E90" s="4">
        <v>38520</v>
      </c>
      <c r="F90" s="6">
        <v>214</v>
      </c>
      <c r="G90" s="0" t="inlineStr">
        <is>
          <t xml:space="preserve">По запросу</t>
        </is>
      </c>
      <c r="J90" s="7" t="str">
        <f>HYPERLINK("https://klvmarket.ru/catalog/masla/industrialnye/lukoyl-i-50a/?oid=1490","открыть")</f>
        <v>открыть</v>
      </c>
    </row>
    <row r="91">
      <c r="A91" s="0" t="inlineStr">
        <is>
          <t xml:space="preserve">Масла › Индустриальные</t>
        </is>
      </c>
      <c r="B91" s="0" t="inlineStr">
        <is>
          <t xml:space="preserve">Роснефть</t>
        </is>
      </c>
      <c r="C91" s="0" t="inlineStr">
        <is>
          <t xml:space="preserve">Масло индустриальное И-50А Роснефть</t>
        </is>
      </c>
      <c r="D91" s="0" t="inlineStr">
        <is>
          <t xml:space="preserve">180кг</t>
        </is>
      </c>
      <c r="E91" s="4">
        <v>36000</v>
      </c>
      <c r="F91" s="6">
        <v>200</v>
      </c>
      <c r="G91" s="0" t="inlineStr">
        <is>
          <t xml:space="preserve">По запросу</t>
        </is>
      </c>
      <c r="H91" s="8">
        <v>23</v>
      </c>
      <c r="J91" s="7" t="str">
        <f>HYPERLINK("https://klvmarket.ru/catalog/masla/industrialnye/i-50a/?oid=1514","открыть")</f>
        <v>открыть</v>
      </c>
    </row>
    <row r="92">
      <c r="A92" s="0" t="inlineStr">
        <is>
          <t xml:space="preserve">Масла › Индустриальные</t>
        </is>
      </c>
      <c r="B92" s="0" t="inlineStr">
        <is>
          <t xml:space="preserve">Лукойл</t>
        </is>
      </c>
      <c r="C92" s="0" t="inlineStr">
        <is>
          <t xml:space="preserve">Масло компрессорное СТИЛО 100 Лукойл</t>
        </is>
      </c>
      <c r="D92" s="0" t="inlineStr">
        <is>
          <t xml:space="preserve">180кг</t>
        </is>
      </c>
      <c r="E92" s="4">
        <v>45720</v>
      </c>
      <c r="F92" s="6">
        <v>254</v>
      </c>
      <c r="G92" s="0" t="inlineStr">
        <is>
          <t xml:space="preserve">В наличии</t>
        </is>
      </c>
      <c r="J92" s="7" t="str">
        <f>HYPERLINK("https://klvmarket.ru/catalog/masla/industrialnye/maslo_kompressornoe_stilo_100_lukoyl/?oid=2034","открыть")</f>
        <v>открыть</v>
      </c>
    </row>
    <row r="93">
      <c r="A93" s="0" t="inlineStr">
        <is>
          <t xml:space="preserve">Масла › Индустриальные</t>
        </is>
      </c>
      <c r="B93" s="0" t="inlineStr">
        <is>
          <t xml:space="preserve">Лукойл</t>
        </is>
      </c>
      <c r="C93" s="0" t="inlineStr">
        <is>
          <t xml:space="preserve">Масло компрессорное СТИЛО 220 Лукойл</t>
        </is>
      </c>
      <c r="D93" s="0" t="inlineStr">
        <is>
          <t xml:space="preserve">185кг</t>
        </is>
      </c>
      <c r="E93" s="4">
        <v>49950</v>
      </c>
      <c r="F93" s="6">
        <v>270</v>
      </c>
      <c r="G93" s="0" t="inlineStr">
        <is>
          <t xml:space="preserve">В наличии</t>
        </is>
      </c>
      <c r="J93" s="7" t="str">
        <f>HYPERLINK("https://klvmarket.ru/catalog/masla/industrialnye/lukoyl-stilo-220/?oid=1918","открыть")</f>
        <v>открыть</v>
      </c>
    </row>
    <row r="94">
      <c r="A94" s="0" t="inlineStr">
        <is>
          <t xml:space="preserve">Масла › Индустриальные</t>
        </is>
      </c>
      <c r="B94" s="0" t="inlineStr">
        <is>
          <t xml:space="preserve">Лукойл</t>
        </is>
      </c>
      <c r="C94" s="0" t="inlineStr">
        <is>
          <t xml:space="preserve">Масло компрессорное СТИЛО 220 Лукойл</t>
        </is>
      </c>
      <c r="D94" s="0" t="inlineStr">
        <is>
          <t xml:space="preserve">20л</t>
        </is>
      </c>
      <c r="E94" s="4">
        <v>4755</v>
      </c>
      <c r="F94" s="5">
        <v>238</v>
      </c>
      <c r="G94" s="0" t="inlineStr">
        <is>
          <t xml:space="preserve">По запросу</t>
        </is>
      </c>
      <c r="J94" s="7" t="str">
        <f>HYPERLINK("https://klvmarket.ru/catalog/masla/industrialnye/lukoyl-stilo-220/?oid=1492","открыть")</f>
        <v>открыть</v>
      </c>
    </row>
    <row r="95">
      <c r="A95" s="0" t="inlineStr">
        <is>
          <t xml:space="preserve">Масла › Индустриальные</t>
        </is>
      </c>
      <c r="B95" s="0" t="inlineStr">
        <is>
          <t xml:space="preserve">Лукойл</t>
        </is>
      </c>
      <c r="C95" s="0" t="inlineStr">
        <is>
          <t xml:space="preserve">Масло компрессорное СТИЛО 320 Лукойл</t>
        </is>
      </c>
      <c r="D95" s="0" t="inlineStr">
        <is>
          <t xml:space="preserve">185кг</t>
        </is>
      </c>
      <c r="E95" s="4">
        <v>54760</v>
      </c>
      <c r="F95" s="6">
        <v>296</v>
      </c>
      <c r="G95" s="0" t="inlineStr">
        <is>
          <t xml:space="preserve">По запросу</t>
        </is>
      </c>
      <c r="J95" s="7" t="str">
        <f>HYPERLINK("https://klvmarket.ru/catalog/masla/industrialnye/maslo_kompressornoe_stilo_320_lukoyl/?oid=3401","открыть")</f>
        <v>открыть</v>
      </c>
    </row>
    <row r="96">
      <c r="A96" s="0" t="inlineStr">
        <is>
          <t xml:space="preserve">Масла › Индустриальные</t>
        </is>
      </c>
      <c r="B96" s="0" t="inlineStr">
        <is>
          <t xml:space="preserve">Лукойл</t>
        </is>
      </c>
      <c r="C96" s="0" t="inlineStr">
        <is>
          <t xml:space="preserve">Масло компрессорное СТИЛО 460 Лукойл</t>
        </is>
      </c>
      <c r="D96" s="0" t="inlineStr">
        <is>
          <t xml:space="preserve">185кг</t>
        </is>
      </c>
      <c r="E96" s="4">
        <v>58830</v>
      </c>
      <c r="F96" s="6">
        <v>318</v>
      </c>
      <c r="G96" s="0" t="inlineStr">
        <is>
          <t xml:space="preserve">В наличии</t>
        </is>
      </c>
      <c r="J96" s="7" t="str">
        <f>HYPERLINK("https://klvmarket.ru/catalog/masla/industrialnye/maslo_kompressornoe_stilo_460_lukoyl/?oid=3403","открыть")</f>
        <v>открыть</v>
      </c>
    </row>
    <row r="97">
      <c r="A97" s="0" t="inlineStr">
        <is>
          <t xml:space="preserve">Масла › Индустриальные</t>
        </is>
      </c>
      <c r="B97" s="0" t="inlineStr">
        <is>
          <t xml:space="preserve">Лукойл</t>
        </is>
      </c>
      <c r="C97" s="0" t="inlineStr">
        <is>
          <t xml:space="preserve">Масло компрессорное СТИЛО 68 Лукойл</t>
        </is>
      </c>
      <c r="D97" s="0" t="inlineStr">
        <is>
          <t xml:space="preserve">180кг, Бочка 200 л</t>
        </is>
      </c>
      <c r="E97" s="4">
        <v>44640</v>
      </c>
      <c r="F97" s="6">
        <v>248</v>
      </c>
      <c r="G97" s="0" t="inlineStr">
        <is>
          <t xml:space="preserve">В наличии</t>
        </is>
      </c>
      <c r="J97" s="7" t="str">
        <f>HYPERLINK("https://klvmarket.ru/catalog/masla/industrialnye/maslo_kompressornoe_stilo_68_lukoyl/?oid=2036","открыть")</f>
        <v>открыть</v>
      </c>
    </row>
    <row r="98">
      <c r="A98" s="0" t="inlineStr">
        <is>
          <t xml:space="preserve">Масла › Индустриальные</t>
        </is>
      </c>
      <c r="B98" s="0" t="inlineStr">
        <is>
          <t xml:space="preserve">ДЕВОН</t>
        </is>
      </c>
      <c r="C98" s="0" t="inlineStr">
        <is>
          <t xml:space="preserve">Масло осевое (всесезонное)</t>
        </is>
      </c>
      <c r="E98" s="4">
        <v>2200</v>
      </c>
      <c r="G98" s="0" t="inlineStr">
        <is>
          <t xml:space="preserve">В наличии</t>
        </is>
      </c>
      <c r="H98" s="8">
        <v>15</v>
      </c>
      <c r="J98" s="7" t="str">
        <f>HYPERLINK("https://klvmarket.ru/catalog/masla/industrialnye/maslo_osevoe_vsesezonnoe/?oid=4177","открыть")</f>
        <v>открыть</v>
      </c>
    </row>
    <row r="99">
      <c r="A99" s="0" t="inlineStr">
        <is>
          <t xml:space="preserve">Масла › Индустриальные</t>
        </is>
      </c>
      <c r="B99" s="0" t="inlineStr">
        <is>
          <t xml:space="preserve">PEAK</t>
        </is>
      </c>
      <c r="C99" s="0" t="inlineStr">
        <is>
          <t xml:space="preserve">Масло противозадирное редукторное Morton EP 100 PEAK</t>
        </is>
      </c>
      <c r="D99" s="0" t="inlineStr">
        <is>
          <t xml:space="preserve">18кг</t>
        </is>
      </c>
      <c r="E99" s="4">
        <v>4449</v>
      </c>
      <c r="F99" s="6">
        <v>247</v>
      </c>
      <c r="G99" s="0" t="inlineStr">
        <is>
          <t xml:space="preserve">По запросу</t>
        </is>
      </c>
      <c r="J99" s="7" t="str">
        <f>HYPERLINK("https://klvmarket.ru/catalog/masla/industrialnye/peak-morton-ep-100/?oid=1543","открыть")</f>
        <v>открыть</v>
      </c>
    </row>
    <row r="100">
      <c r="A100" s="0" t="inlineStr">
        <is>
          <t xml:space="preserve">Масла › Индустриальные</t>
        </is>
      </c>
      <c r="B100" s="0" t="inlineStr">
        <is>
          <t xml:space="preserve">PEAK</t>
        </is>
      </c>
      <c r="C100" s="0" t="inlineStr">
        <is>
          <t xml:space="preserve">Масло противозадирное редукторное Morton EP 100 PEAK</t>
        </is>
      </c>
      <c r="D100" s="0" t="inlineStr">
        <is>
          <t xml:space="preserve">180кг</t>
        </is>
      </c>
      <c r="E100" s="4">
        <v>37050</v>
      </c>
      <c r="F100" s="6">
        <v>206</v>
      </c>
      <c r="G100" s="0" t="inlineStr">
        <is>
          <t xml:space="preserve">По запросу</t>
        </is>
      </c>
      <c r="J100" s="7" t="str">
        <f>HYPERLINK("https://klvmarket.ru/catalog/masla/industrialnye/peak-morton-ep-100/?oid=1544","открыть")</f>
        <v>открыть</v>
      </c>
    </row>
    <row r="101">
      <c r="A101" s="0" t="inlineStr">
        <is>
          <t xml:space="preserve">Масла › Индустриальные</t>
        </is>
      </c>
      <c r="B101" s="0" t="inlineStr">
        <is>
          <t xml:space="preserve">PEAK</t>
        </is>
      </c>
      <c r="C101" s="0" t="inlineStr">
        <is>
          <t xml:space="preserve">Масло противозадирное редукторное Morton EP 150 PEAK</t>
        </is>
      </c>
      <c r="D101" s="0" t="inlineStr">
        <is>
          <t xml:space="preserve">18кг</t>
        </is>
      </c>
      <c r="E101" s="4">
        <v>4449</v>
      </c>
      <c r="F101" s="6">
        <v>247</v>
      </c>
      <c r="G101" s="0" t="inlineStr">
        <is>
          <t xml:space="preserve">По запросу</t>
        </is>
      </c>
      <c r="J101" s="7" t="str">
        <f>HYPERLINK("https://klvmarket.ru/catalog/masla/industrialnye/peak-morton-ep-150/?oid=1545","открыть")</f>
        <v>открыть</v>
      </c>
    </row>
    <row r="102">
      <c r="A102" s="0" t="inlineStr">
        <is>
          <t xml:space="preserve">Масла › Индустриальные</t>
        </is>
      </c>
      <c r="B102" s="0" t="inlineStr">
        <is>
          <t xml:space="preserve">PEAK</t>
        </is>
      </c>
      <c r="C102" s="0" t="inlineStr">
        <is>
          <t xml:space="preserve">Масло противозадирное редукторное Morton EP 150 PEAK</t>
        </is>
      </c>
      <c r="D102" s="0" t="inlineStr">
        <is>
          <t xml:space="preserve">180кг</t>
        </is>
      </c>
      <c r="E102" s="4">
        <v>37050</v>
      </c>
      <c r="F102" s="6">
        <v>206</v>
      </c>
      <c r="G102" s="0" t="inlineStr">
        <is>
          <t xml:space="preserve">По запросу</t>
        </is>
      </c>
      <c r="J102" s="7" t="str">
        <f>HYPERLINK("https://klvmarket.ru/catalog/masla/industrialnye/peak-morton-ep-150/?oid=1546","открыть")</f>
        <v>открыть</v>
      </c>
    </row>
    <row r="103">
      <c r="A103" s="0" t="inlineStr">
        <is>
          <t xml:space="preserve">Масла › Индустриальные</t>
        </is>
      </c>
      <c r="B103" s="0" t="inlineStr">
        <is>
          <t xml:space="preserve">PEAK</t>
        </is>
      </c>
      <c r="C103" s="0" t="inlineStr">
        <is>
          <t xml:space="preserve">Масло противозадирное редукторное Morton EP 220 PEAK</t>
        </is>
      </c>
      <c r="D103" s="0" t="inlineStr">
        <is>
          <t xml:space="preserve">18кг</t>
        </is>
      </c>
      <c r="E103" s="4">
        <v>4449</v>
      </c>
      <c r="F103" s="6">
        <v>247</v>
      </c>
      <c r="G103" s="0" t="inlineStr">
        <is>
          <t xml:space="preserve">В наличии</t>
        </is>
      </c>
      <c r="J103" s="7" t="str">
        <f>HYPERLINK("https://klvmarket.ru/catalog/masla/industrialnye/peak-morton-ep-220/?oid=1547","открыть")</f>
        <v>открыть</v>
      </c>
    </row>
    <row r="104">
      <c r="A104" s="0" t="inlineStr">
        <is>
          <t xml:space="preserve">Масла › Индустриальные</t>
        </is>
      </c>
      <c r="B104" s="0" t="inlineStr">
        <is>
          <t xml:space="preserve">PEAK</t>
        </is>
      </c>
      <c r="C104" s="0" t="inlineStr">
        <is>
          <t xml:space="preserve">Масло противозадирное редукторное Morton EP 220 PEAK</t>
        </is>
      </c>
      <c r="D104" s="0" t="inlineStr">
        <is>
          <t xml:space="preserve">180кг</t>
        </is>
      </c>
      <c r="E104" s="4">
        <v>37050</v>
      </c>
      <c r="F104" s="6">
        <v>206</v>
      </c>
      <c r="G104" s="0" t="inlineStr">
        <is>
          <t xml:space="preserve">По запросу</t>
        </is>
      </c>
      <c r="J104" s="7" t="str">
        <f>HYPERLINK("https://klvmarket.ru/catalog/masla/industrialnye/peak-morton-ep-220/?oid=1548","открыть")</f>
        <v>открыть</v>
      </c>
    </row>
    <row r="105">
      <c r="A105" s="0" t="inlineStr">
        <is>
          <t xml:space="preserve">Масла › Индустриальные</t>
        </is>
      </c>
      <c r="B105" s="0" t="inlineStr">
        <is>
          <t xml:space="preserve">PEAK</t>
        </is>
      </c>
      <c r="C105" s="0" t="inlineStr">
        <is>
          <t xml:space="preserve">Масло противозадирное редукторное Morton EP 320 PEAK</t>
        </is>
      </c>
      <c r="D105" s="0" t="inlineStr">
        <is>
          <t xml:space="preserve">18кг</t>
        </is>
      </c>
      <c r="E105" s="4">
        <v>8000</v>
      </c>
      <c r="F105" s="6">
        <v>444</v>
      </c>
      <c r="G105" s="0" t="inlineStr">
        <is>
          <t xml:space="preserve">В наличии</t>
        </is>
      </c>
      <c r="H105" s="8">
        <v>2</v>
      </c>
      <c r="J105" s="7" t="str">
        <f>HYPERLINK("https://klvmarket.ru/catalog/masla/industrialnye/peak-morton-ep-320/?oid=1549","открыть")</f>
        <v>открыть</v>
      </c>
    </row>
    <row r="106">
      <c r="A106" s="0" t="inlineStr">
        <is>
          <t xml:space="preserve">Масла › Индустриальные</t>
        </is>
      </c>
      <c r="B106" s="0" t="inlineStr">
        <is>
          <t xml:space="preserve">PEAK</t>
        </is>
      </c>
      <c r="C106" s="0" t="inlineStr">
        <is>
          <t xml:space="preserve">Масло противозадирное редукторное Morton EP 460 PEAK</t>
        </is>
      </c>
      <c r="D106" s="0" t="inlineStr">
        <is>
          <t xml:space="preserve">18кг</t>
        </is>
      </c>
      <c r="E106" s="4">
        <v>4449</v>
      </c>
      <c r="F106" s="6">
        <v>247</v>
      </c>
      <c r="G106" s="0" t="inlineStr">
        <is>
          <t xml:space="preserve">По запросу</t>
        </is>
      </c>
      <c r="J106" s="7" t="str">
        <f>HYPERLINK("https://klvmarket.ru/catalog/masla/industrialnye/peak-morton-ep-460/?oid=1551","открыть")</f>
        <v>открыть</v>
      </c>
    </row>
    <row r="107">
      <c r="A107" s="0" t="inlineStr">
        <is>
          <t xml:space="preserve">Масла › Индустриальные</t>
        </is>
      </c>
      <c r="B107" s="0" t="inlineStr">
        <is>
          <t xml:space="preserve">PEAK</t>
        </is>
      </c>
      <c r="C107" s="0" t="inlineStr">
        <is>
          <t xml:space="preserve">Масло противозадирное редукторное Morton EP 460 PEAK</t>
        </is>
      </c>
      <c r="D107" s="0" t="inlineStr">
        <is>
          <t xml:space="preserve">180кг</t>
        </is>
      </c>
      <c r="E107" s="4">
        <v>37050</v>
      </c>
      <c r="F107" s="6">
        <v>206</v>
      </c>
      <c r="G107" s="0" t="inlineStr">
        <is>
          <t xml:space="preserve">По запросу</t>
        </is>
      </c>
      <c r="J107" s="7" t="str">
        <f>HYPERLINK("https://klvmarket.ru/catalog/masla/industrialnye/peak-morton-ep-460/?oid=1552","открыть")</f>
        <v>открыть</v>
      </c>
    </row>
    <row r="108">
      <c r="A108" s="0" t="inlineStr">
        <is>
          <t xml:space="preserve">Масла › Индустриальные</t>
        </is>
      </c>
      <c r="B108" s="0" t="inlineStr">
        <is>
          <t xml:space="preserve">PEAK</t>
        </is>
      </c>
      <c r="C108" s="0" t="inlineStr">
        <is>
          <t xml:space="preserve">Масло противозадирное редукторное Morton EP 68 PEAK</t>
        </is>
      </c>
      <c r="D108" s="0" t="inlineStr">
        <is>
          <t xml:space="preserve">18кг</t>
        </is>
      </c>
      <c r="E108" s="4">
        <v>4713</v>
      </c>
      <c r="F108" s="6">
        <v>262</v>
      </c>
      <c r="G108" s="0" t="inlineStr">
        <is>
          <t xml:space="preserve">По запросу</t>
        </is>
      </c>
      <c r="J108" s="7" t="str">
        <f>HYPERLINK("https://klvmarket.ru/catalog/masla/industrialnye/peak-morton-ep/?oid=1493","открыть")</f>
        <v>открыть</v>
      </c>
    </row>
    <row r="109">
      <c r="A109" s="0" t="inlineStr">
        <is>
          <t xml:space="preserve">Масла › Индустриальные</t>
        </is>
      </c>
      <c r="B109" s="0" t="inlineStr">
        <is>
          <t xml:space="preserve">PEAK</t>
        </is>
      </c>
      <c r="C109" s="0" t="inlineStr">
        <is>
          <t xml:space="preserve">Масло противозадирное редукторное Morton EP 68 PEAK</t>
        </is>
      </c>
      <c r="D109" s="0" t="inlineStr">
        <is>
          <t xml:space="preserve">180кг, Бочка 200 л</t>
        </is>
      </c>
      <c r="E109" s="4">
        <v>37050</v>
      </c>
      <c r="F109" s="6">
        <v>206</v>
      </c>
      <c r="G109" s="0" t="inlineStr">
        <is>
          <t xml:space="preserve">По запросу</t>
        </is>
      </c>
      <c r="J109" s="7" t="str">
        <f>HYPERLINK("https://klvmarket.ru/catalog/masla/industrialnye/peak-morton-ep/?oid=1494","открыть")</f>
        <v>открыть</v>
      </c>
    </row>
    <row r="110">
      <c r="A110" s="0" t="inlineStr">
        <is>
          <t xml:space="preserve">Масла › Индустриальные</t>
        </is>
      </c>
      <c r="B110" s="0" t="inlineStr">
        <is>
          <t xml:space="preserve">PEAK</t>
        </is>
      </c>
      <c r="C110" s="0" t="inlineStr">
        <is>
          <t xml:space="preserve">Масло противозадирное редукторное Morton EP 680 PEAK</t>
        </is>
      </c>
      <c r="D110" s="0" t="inlineStr">
        <is>
          <t xml:space="preserve">18кг</t>
        </is>
      </c>
      <c r="E110" s="4">
        <v>4449</v>
      </c>
      <c r="F110" s="6">
        <v>247</v>
      </c>
      <c r="G110" s="0" t="inlineStr">
        <is>
          <t xml:space="preserve">По запросу</t>
        </is>
      </c>
      <c r="J110" s="7" t="str">
        <f>HYPERLINK("https://klvmarket.ru/catalog/masla/industrialnye/peak-morton-ep-680/?oid=1553","открыть")</f>
        <v>открыть</v>
      </c>
    </row>
    <row r="111">
      <c r="A111" s="0" t="inlineStr">
        <is>
          <t xml:space="preserve">Масла › Индустриальные</t>
        </is>
      </c>
      <c r="B111" s="0" t="inlineStr">
        <is>
          <t xml:space="preserve">PEAK</t>
        </is>
      </c>
      <c r="C111" s="0" t="inlineStr">
        <is>
          <t xml:space="preserve">Масло противозадирное редукторное Morton EP 680 PEAK</t>
        </is>
      </c>
      <c r="D111" s="0" t="inlineStr">
        <is>
          <t xml:space="preserve">180кг</t>
        </is>
      </c>
      <c r="E111" s="4">
        <v>37050</v>
      </c>
      <c r="F111" s="6">
        <v>206</v>
      </c>
      <c r="G111" s="0" t="inlineStr">
        <is>
          <t xml:space="preserve">По запросу</t>
        </is>
      </c>
      <c r="J111" s="7" t="str">
        <f>HYPERLINK("https://klvmarket.ru/catalog/masla/industrialnye/peak-morton-ep-680/?oid=1554","открыть")</f>
        <v>открыть</v>
      </c>
    </row>
    <row r="112">
      <c r="A112" s="0" t="inlineStr">
        <is>
          <t xml:space="preserve">Масла › Индустриальные</t>
        </is>
      </c>
      <c r="B112" s="0" t="inlineStr">
        <is>
          <t xml:space="preserve">Лукойл</t>
        </is>
      </c>
      <c r="C112" s="0" t="inlineStr">
        <is>
          <t xml:space="preserve">Масло редукторное СТИЛО 150 Лукойл</t>
        </is>
      </c>
      <c r="D112" s="0" t="inlineStr">
        <is>
          <t xml:space="preserve">180кг, Бочка 200 л</t>
        </is>
      </c>
      <c r="E112" s="4">
        <v>47520</v>
      </c>
      <c r="F112" s="6">
        <v>264</v>
      </c>
      <c r="G112" s="0" t="inlineStr">
        <is>
          <t xml:space="preserve">В наличии</t>
        </is>
      </c>
      <c r="J112" s="7" t="str">
        <f>HYPERLINK("https://klvmarket.ru/catalog/masla/industrialnye/lukoyl-stilo-150/?oid=1491","открыть")</f>
        <v>открыть</v>
      </c>
    </row>
    <row r="113">
      <c r="A113" s="0" t="inlineStr">
        <is>
          <t xml:space="preserve">Масла › Индустриальные</t>
        </is>
      </c>
      <c r="B113" s="0" t="inlineStr">
        <is>
          <t xml:space="preserve">Волганефтехим</t>
        </is>
      </c>
      <c r="C113" s="0" t="inlineStr">
        <is>
          <t xml:space="preserve">Масло цилиндровое Ц-52 Волганефтехим</t>
        </is>
      </c>
      <c r="D113" s="0" t="inlineStr">
        <is>
          <t xml:space="preserve">16кг</t>
        </is>
      </c>
      <c r="E113" s="4">
        <v>3232</v>
      </c>
      <c r="F113" s="6">
        <v>202</v>
      </c>
      <c r="G113" s="0" t="inlineStr">
        <is>
          <t xml:space="preserve">По запросу</t>
        </is>
      </c>
      <c r="J113" s="7" t="str">
        <f>HYPERLINK("https://klvmarket.ru/catalog/masla/industrialnye/ts-52/?oid=1507","открыть")</f>
        <v>открыть</v>
      </c>
    </row>
    <row r="114">
      <c r="A114" s="0" t="inlineStr">
        <is>
          <t xml:space="preserve">Масла › Масла-теплоносители</t>
        </is>
      </c>
      <c r="B114" s="0" t="inlineStr">
        <is>
          <t xml:space="preserve">ДЕВОН</t>
        </is>
      </c>
      <c r="C114" s="0" t="inlineStr">
        <is>
          <t xml:space="preserve">Масло-теплоноситель АМТ-300 ДЕВОН</t>
        </is>
      </c>
      <c r="D114" s="0" t="inlineStr">
        <is>
          <t xml:space="preserve">180кг</t>
        </is>
      </c>
      <c r="E114" s="4">
        <v>49000</v>
      </c>
      <c r="F114" s="6">
        <v>272</v>
      </c>
      <c r="G114" s="0" t="inlineStr">
        <is>
          <t xml:space="preserve">В наличии</t>
        </is>
      </c>
      <c r="H114" s="8">
        <v>6</v>
      </c>
      <c r="J114" s="7" t="str">
        <f>HYPERLINK("https://klvmarket.ru/catalog/masla/masla-teplonositeli/maslo_teplonositel_amt_300_denvon/?oid=4343","открыть")</f>
        <v>открыть</v>
      </c>
    </row>
    <row r="115">
      <c r="A115" s="0" t="inlineStr">
        <is>
          <t xml:space="preserve">Масла › Масла-теплоносители</t>
        </is>
      </c>
      <c r="B115" s="0" t="inlineStr">
        <is>
          <t xml:space="preserve">Лукойл</t>
        </is>
      </c>
      <c r="C115" s="0" t="inlineStr">
        <is>
          <t xml:space="preserve">Масло-теплоноситель ТЕРМО ОЙЛ Лукойл</t>
        </is>
      </c>
      <c r="D115" s="0" t="inlineStr">
        <is>
          <t xml:space="preserve">175кг, Бочка 200 л</t>
        </is>
      </c>
      <c r="E115" s="4">
        <v>64100</v>
      </c>
      <c r="F115" s="6">
        <v>366</v>
      </c>
      <c r="G115" s="0" t="inlineStr">
        <is>
          <t xml:space="preserve">Под заказ</t>
        </is>
      </c>
      <c r="J115" s="7" t="str">
        <f>HYPERLINK("https://klvmarket.ru/catalog/masla/masla-teplonositeli/lukoyl-termo-oyl/?oid=1680","открыть")</f>
        <v>открыть</v>
      </c>
    </row>
    <row r="116">
      <c r="A116" s="0" t="inlineStr">
        <is>
          <t xml:space="preserve">Масла › Моторные масла › Масла для коммерческого транспорта</t>
        </is>
      </c>
      <c r="B116" s="0" t="inlineStr">
        <is>
          <t xml:space="preserve">PHI OIL</t>
        </is>
      </c>
      <c r="C116" s="0" t="inlineStr">
        <is>
          <t xml:space="preserve">Motodor Arctic ULS 0W30 PHI OIL</t>
        </is>
      </c>
      <c r="D116" s="0" t="inlineStr">
        <is>
          <t xml:space="preserve">20л</t>
        </is>
      </c>
      <c r="E116" s="4">
        <v>23079</v>
      </c>
      <c r="F116" s="5">
        <v>1154</v>
      </c>
      <c r="G116" s="0" t="inlineStr">
        <is>
          <t xml:space="preserve">В наличии</t>
        </is>
      </c>
      <c r="J116" s="7" t="str">
        <f>HYPERLINK("https://klvmarket.ru/catalog/masla/motornye/masla-dlya-kommercheskogo-transporta/motodor_arctic_uls_0w30_phi_oil/?oid=3670","открыть")</f>
        <v>открыть</v>
      </c>
    </row>
    <row r="117">
      <c r="A117" s="0" t="inlineStr">
        <is>
          <t xml:space="preserve">Масла › Моторные масла › Масла для коммерческого транспорта</t>
        </is>
      </c>
      <c r="B117" s="0" t="inlineStr">
        <is>
          <t xml:space="preserve">PHI OIL</t>
        </is>
      </c>
      <c r="C117" s="0" t="inlineStr">
        <is>
          <t xml:space="preserve">Motodor Arctic ULS 0W30 PHI OIL</t>
        </is>
      </c>
      <c r="D117" s="0" t="inlineStr">
        <is>
          <t xml:space="preserve">200л, Бочка 200 л</t>
        </is>
      </c>
      <c r="E117" s="4">
        <v>198130</v>
      </c>
      <c r="F117" s="5">
        <v>991</v>
      </c>
      <c r="G117" s="0" t="inlineStr">
        <is>
          <t xml:space="preserve">В наличии</t>
        </is>
      </c>
      <c r="J117" s="7" t="str">
        <f>HYPERLINK("https://klvmarket.ru/catalog/masla/motornye/masla-dlya-kommercheskogo-transporta/motodor_arctic_uls_0w30_phi_oil/?oid=3671","открыть")</f>
        <v>открыть</v>
      </c>
    </row>
    <row r="118">
      <c r="A118" s="0" t="inlineStr">
        <is>
          <t xml:space="preserve">Масла › Моторные масла › Масла для коммерческого транспорта</t>
        </is>
      </c>
      <c r="B118" s="0" t="inlineStr">
        <is>
          <t xml:space="preserve">PHI OIL</t>
        </is>
      </c>
      <c r="C118" s="0" t="inlineStr">
        <is>
          <t xml:space="preserve">Motodor Bronze 10W30 PHI OIL</t>
        </is>
      </c>
      <c r="D118" s="0" t="inlineStr">
        <is>
          <t xml:space="preserve">20л</t>
        </is>
      </c>
      <c r="E118" s="4">
        <v>15817</v>
      </c>
      <c r="F118" s="5">
        <v>791</v>
      </c>
      <c r="G118" s="0" t="inlineStr">
        <is>
          <t xml:space="preserve">Под заказ</t>
        </is>
      </c>
      <c r="J118" s="7" t="str">
        <f>HYPERLINK("https://klvmarket.ru/catalog/masla/motornye/masla-dlya-kommercheskogo-transporta/motodor_bronze_10w30_phi_oil/?oid=3699","открыть")</f>
        <v>открыть</v>
      </c>
    </row>
    <row r="119">
      <c r="A119" s="0" t="inlineStr">
        <is>
          <t xml:space="preserve">Масла › Моторные масла › Масла для коммерческого транспорта</t>
        </is>
      </c>
      <c r="B119" s="0" t="inlineStr">
        <is>
          <t xml:space="preserve">PHI OIL</t>
        </is>
      </c>
      <c r="C119" s="0" t="inlineStr">
        <is>
          <t xml:space="preserve">Motodor Bronze 10W30 PHI OIL</t>
        </is>
      </c>
      <c r="D119" s="0" t="inlineStr">
        <is>
          <t xml:space="preserve">200л, Бочка 200 л</t>
        </is>
      </c>
      <c r="E119" s="4">
        <v>128295</v>
      </c>
      <c r="F119" s="5">
        <v>641</v>
      </c>
      <c r="G119" s="0" t="inlineStr">
        <is>
          <t xml:space="preserve">Под заказ</t>
        </is>
      </c>
      <c r="J119" s="7" t="str">
        <f>HYPERLINK("https://klvmarket.ru/catalog/masla/motornye/masla-dlya-kommercheskogo-transporta/motodor_bronze_10w30_phi_oil/?oid=3700","открыть")</f>
        <v>открыть</v>
      </c>
    </row>
    <row r="120">
      <c r="A120" s="0" t="inlineStr">
        <is>
          <t xml:space="preserve">Масла › Моторные масла › Масла для коммерческого транспорта</t>
        </is>
      </c>
      <c r="B120" s="0" t="inlineStr">
        <is>
          <t xml:space="preserve">PHI OIL</t>
        </is>
      </c>
      <c r="C120" s="0" t="inlineStr">
        <is>
          <t xml:space="preserve">Motodor Bronze 15W40 PHI OIL</t>
        </is>
      </c>
      <c r="D120" s="0" t="inlineStr">
        <is>
          <t xml:space="preserve">20л</t>
        </is>
      </c>
      <c r="E120" s="4">
        <v>15230</v>
      </c>
      <c r="F120" s="5">
        <v>762</v>
      </c>
      <c r="G120" s="0" t="inlineStr">
        <is>
          <t xml:space="preserve">В наличии</t>
        </is>
      </c>
      <c r="H120" s="8">
        <v>4</v>
      </c>
      <c r="J120" s="7" t="str">
        <f>HYPERLINK("https://klvmarket.ru/catalog/masla/motornye/masla-dlya-kommercheskogo-transporta/motodor_bronze_15w40_phi_oil/?oid=3702","открыть")</f>
        <v>открыть</v>
      </c>
    </row>
    <row r="121">
      <c r="A121" s="0" t="inlineStr">
        <is>
          <t xml:space="preserve">Масла › Моторные масла › Масла для коммерческого транспорта</t>
        </is>
      </c>
      <c r="B121" s="0" t="inlineStr">
        <is>
          <t xml:space="preserve">PHI OIL</t>
        </is>
      </c>
      <c r="C121" s="0" t="inlineStr">
        <is>
          <t xml:space="preserve">Motodor Bronze 15W40 PHI OIL</t>
        </is>
      </c>
      <c r="D121" s="0" t="inlineStr">
        <is>
          <t xml:space="preserve">200л, Бочка 200 л</t>
        </is>
      </c>
      <c r="E121" s="4">
        <v>122656</v>
      </c>
      <c r="F121" s="5">
        <v>613</v>
      </c>
      <c r="G121" s="0" t="inlineStr">
        <is>
          <t xml:space="preserve">Под заказ</t>
        </is>
      </c>
      <c r="J121" s="7" t="str">
        <f>HYPERLINK("https://klvmarket.ru/catalog/masla/motornye/masla-dlya-kommercheskogo-transporta/motodor_bronze_15w40_phi_oil/?oid=3703","открыть")</f>
        <v>открыть</v>
      </c>
    </row>
    <row r="122">
      <c r="A122" s="0" t="inlineStr">
        <is>
          <t xml:space="preserve">Масла › Моторные масла › Масла для коммерческого транспорта</t>
        </is>
      </c>
      <c r="B122" s="0" t="inlineStr">
        <is>
          <t xml:space="preserve">PHI OIL</t>
        </is>
      </c>
      <c r="C122" s="0" t="inlineStr">
        <is>
          <t xml:space="preserve">Motodor DD 40 PHI OIL</t>
        </is>
      </c>
      <c r="D122" s="0" t="inlineStr">
        <is>
          <t xml:space="preserve">200л, Бочка 200 л</t>
        </is>
      </c>
      <c r="E122" s="4">
        <v>143910</v>
      </c>
      <c r="F122" s="5">
        <v>720</v>
      </c>
      <c r="G122" s="0" t="inlineStr">
        <is>
          <t xml:space="preserve">Под заказ</t>
        </is>
      </c>
      <c r="J122" s="7" t="str">
        <f>HYPERLINK("https://klvmarket.ru/catalog/masla/motornye/masla-dlya-kommercheskogo-transporta/motodor_dd_40_phi_oil/?oid=3705","открыть")</f>
        <v>открыть</v>
      </c>
    </row>
    <row r="123">
      <c r="A123" s="0" t="inlineStr">
        <is>
          <t xml:space="preserve">Масла › Моторные масла › Масла для коммерческого транспорта</t>
        </is>
      </c>
      <c r="B123" s="0" t="inlineStr">
        <is>
          <t xml:space="preserve">PHI OIL</t>
        </is>
      </c>
      <c r="C123" s="0" t="inlineStr">
        <is>
          <t xml:space="preserve">Motodor EQ Silver 10W40 PHI OIL</t>
        </is>
      </c>
      <c r="D123" s="0" t="inlineStr">
        <is>
          <t xml:space="preserve">20л</t>
        </is>
      </c>
      <c r="E123" s="4">
        <v>15411</v>
      </c>
      <c r="F123" s="5">
        <v>771</v>
      </c>
      <c r="G123" s="0" t="inlineStr">
        <is>
          <t xml:space="preserve">В наличии</t>
        </is>
      </c>
      <c r="J123" s="7" t="str">
        <f>HYPERLINK("https://klvmarket.ru/catalog/masla/motornye/masla-dlya-kommercheskogo-transporta/motodor_eq_silver_10w40_phi_oil/?oid=3696","открыть")</f>
        <v>открыть</v>
      </c>
    </row>
    <row r="124">
      <c r="A124" s="0" t="inlineStr">
        <is>
          <t xml:space="preserve">Масла › Моторные масла › Масла для коммерческого транспорта</t>
        </is>
      </c>
      <c r="B124" s="0" t="inlineStr">
        <is>
          <t xml:space="preserve">PHI OIL</t>
        </is>
      </c>
      <c r="C124" s="0" t="inlineStr">
        <is>
          <t xml:space="preserve">Motodor EQ Silver 10W40 PHI OIL</t>
        </is>
      </c>
      <c r="D124" s="0" t="inlineStr">
        <is>
          <t xml:space="preserve">200л, Бочка 200 л</t>
        </is>
      </c>
      <c r="E124" s="4">
        <v>124391</v>
      </c>
      <c r="F124" s="5">
        <v>622</v>
      </c>
      <c r="G124" s="0" t="inlineStr">
        <is>
          <t xml:space="preserve">Под заказ</t>
        </is>
      </c>
      <c r="J124" s="7" t="str">
        <f>HYPERLINK("https://klvmarket.ru/catalog/masla/motornye/masla-dlya-kommercheskogo-transporta/motodor_eq_silver_10w40_phi_oil/?oid=3697","открыть")</f>
        <v>открыть</v>
      </c>
    </row>
    <row r="125">
      <c r="A125" s="0" t="inlineStr">
        <is>
          <t xml:space="preserve">Масла › Моторные масла › Масла для коммерческого транспорта</t>
        </is>
      </c>
      <c r="B125" s="0" t="inlineStr">
        <is>
          <t xml:space="preserve">PHI OIL</t>
        </is>
      </c>
      <c r="C125" s="0" t="inlineStr">
        <is>
          <t xml:space="preserve">Motodor LSP Bronze 10W30 PHI OIL</t>
        </is>
      </c>
      <c r="D125" s="0" t="inlineStr">
        <is>
          <t xml:space="preserve">20л</t>
        </is>
      </c>
      <c r="E125" s="4">
        <v>17035</v>
      </c>
      <c r="F125" s="5">
        <v>852</v>
      </c>
      <c r="G125" s="0" t="inlineStr">
        <is>
          <t xml:space="preserve">Под заказ</t>
        </is>
      </c>
      <c r="J125" s="7" t="str">
        <f>HYPERLINK("https://klvmarket.ru/catalog/masla/motornye/masla-dlya-kommercheskogo-transporta/motodor_lsp_bronze_10w30_phi_oil/?oid=3682","открыть")</f>
        <v>открыть</v>
      </c>
    </row>
    <row r="126">
      <c r="A126" s="0" t="inlineStr">
        <is>
          <t xml:space="preserve">Масла › Моторные масла › Масла для коммерческого транспорта</t>
        </is>
      </c>
      <c r="B126" s="0" t="inlineStr">
        <is>
          <t xml:space="preserve">PHI OIL</t>
        </is>
      </c>
      <c r="C126" s="0" t="inlineStr">
        <is>
          <t xml:space="preserve">Motodor LSP Bronze 10W30 PHI OIL</t>
        </is>
      </c>
      <c r="D126" s="0" t="inlineStr">
        <is>
          <t xml:space="preserve">200л, Бочка 200 л</t>
        </is>
      </c>
      <c r="E126" s="4">
        <v>140006</v>
      </c>
      <c r="F126" s="5">
        <v>700</v>
      </c>
      <c r="G126" s="0" t="inlineStr">
        <is>
          <t xml:space="preserve">Под заказ</t>
        </is>
      </c>
      <c r="J126" s="7" t="str">
        <f>HYPERLINK("https://klvmarket.ru/catalog/masla/motornye/masla-dlya-kommercheskogo-transporta/motodor_lsp_bronze_10w30_phi_oil/?oid=3683","открыть")</f>
        <v>открыть</v>
      </c>
    </row>
    <row r="127">
      <c r="A127" s="0" t="inlineStr">
        <is>
          <t xml:space="preserve">Масла › Моторные масла › Масла для коммерческого транспорта</t>
        </is>
      </c>
      <c r="B127" s="0" t="inlineStr">
        <is>
          <t xml:space="preserve">PHI OIL</t>
        </is>
      </c>
      <c r="C127" s="0" t="inlineStr">
        <is>
          <t xml:space="preserve">Motodor LSP Bronze 10W40 PHI OIL</t>
        </is>
      </c>
      <c r="D127" s="0" t="inlineStr">
        <is>
          <t xml:space="preserve">20л</t>
        </is>
      </c>
      <c r="E127" s="4">
        <v>16583</v>
      </c>
      <c r="F127" s="5">
        <v>829</v>
      </c>
      <c r="G127" s="0" t="inlineStr">
        <is>
          <t xml:space="preserve">Под заказ</t>
        </is>
      </c>
      <c r="J127" s="7" t="str">
        <f>HYPERLINK("https://klvmarket.ru/catalog/masla/motornye/masla-dlya-kommercheskogo-transporta/motodor_lsp_bronze_10w40_phi_oil/?oid=3679","открыть")</f>
        <v>открыть</v>
      </c>
    </row>
    <row r="128">
      <c r="A128" s="0" t="inlineStr">
        <is>
          <t xml:space="preserve">Масла › Моторные масла › Масла для коммерческого транспорта</t>
        </is>
      </c>
      <c r="B128" s="0" t="inlineStr">
        <is>
          <t xml:space="preserve">PHI OIL</t>
        </is>
      </c>
      <c r="C128" s="0" t="inlineStr">
        <is>
          <t xml:space="preserve">Motodor LSP Bronze 10W40 PHI OIL</t>
        </is>
      </c>
      <c r="D128" s="0" t="inlineStr">
        <is>
          <t xml:space="preserve">200л, Бочка 200 л</t>
        </is>
      </c>
      <c r="E128" s="4">
        <v>135669</v>
      </c>
      <c r="F128" s="5">
        <v>678</v>
      </c>
      <c r="G128" s="0" t="inlineStr">
        <is>
          <t xml:space="preserve">Под заказ</t>
        </is>
      </c>
      <c r="J128" s="7" t="str">
        <f>HYPERLINK("https://klvmarket.ru/catalog/masla/motornye/masla-dlya-kommercheskogo-transporta/motodor_lsp_bronze_10w40_phi_oil/?oid=3680","открыть")</f>
        <v>открыть</v>
      </c>
    </row>
    <row r="129">
      <c r="A129" s="0" t="inlineStr">
        <is>
          <t xml:space="preserve">Масла › Моторные масла › Масла для коммерческого транспорта</t>
        </is>
      </c>
      <c r="B129" s="0" t="inlineStr">
        <is>
          <t xml:space="preserve">PHI OIL</t>
        </is>
      </c>
      <c r="C129" s="0" t="inlineStr">
        <is>
          <t xml:space="preserve">Motodor LSP Bronze 15W40 PHI OIL 20л</t>
        </is>
      </c>
      <c r="D129" s="0" t="inlineStr">
        <is>
          <t xml:space="preserve">20л</t>
        </is>
      </c>
      <c r="E129" s="2" t="inlineStr">
        <is>
          <t xml:space="preserve">по запросу</t>
        </is>
      </c>
      <c r="G129" s="0" t="inlineStr">
        <is>
          <t xml:space="preserve">Нет в наличии</t>
        </is>
      </c>
      <c r="J129" s="7" t="str">
        <f>HYPERLINK("https://klvmarket.ru/catalog/masla/motornye/masla-dlya-kommercheskogo-transporta/motodor_lsp_bronze_15w40_phi_oil/?oid=3685","открыть")</f>
        <v>открыть</v>
      </c>
    </row>
    <row r="130">
      <c r="A130" s="0" t="inlineStr">
        <is>
          <t xml:space="preserve">Масла › Моторные масла › Масла для коммерческого транспорта</t>
        </is>
      </c>
      <c r="B130" s="0" t="inlineStr">
        <is>
          <t xml:space="preserve">PHI OIL</t>
        </is>
      </c>
      <c r="C130" s="0" t="inlineStr">
        <is>
          <t xml:space="preserve">Motodor LSP Gold 10W40 PHI OIL</t>
        </is>
      </c>
      <c r="D130" s="0" t="inlineStr">
        <is>
          <t xml:space="preserve">20л</t>
        </is>
      </c>
      <c r="E130" s="4">
        <v>17621</v>
      </c>
      <c r="F130" s="5">
        <v>881</v>
      </c>
      <c r="G130" s="0" t="inlineStr">
        <is>
          <t xml:space="preserve">Под заказ</t>
        </is>
      </c>
      <c r="J130" s="7" t="str">
        <f>HYPERLINK("https://klvmarket.ru/catalog/masla/motornye/masla-dlya-kommercheskogo-transporta/motodor_lsp_gold_10w40_phi_oil/?oid=3676","открыть")</f>
        <v>открыть</v>
      </c>
    </row>
    <row r="131">
      <c r="A131" s="0" t="inlineStr">
        <is>
          <t xml:space="preserve">Масла › Моторные масла › Масла для коммерческого транспорта</t>
        </is>
      </c>
      <c r="B131" s="0" t="inlineStr">
        <is>
          <t xml:space="preserve">PHI OIL</t>
        </is>
      </c>
      <c r="C131" s="0" t="inlineStr">
        <is>
          <t xml:space="preserve">Motodor LSP Gold 10W40 PHI OIL</t>
        </is>
      </c>
      <c r="D131" s="0" t="inlineStr">
        <is>
          <t xml:space="preserve">200л, Бочка 200 л</t>
        </is>
      </c>
      <c r="E131" s="4">
        <v>151471</v>
      </c>
      <c r="F131" s="5">
        <v>757</v>
      </c>
      <c r="G131" s="0" t="inlineStr">
        <is>
          <t xml:space="preserve">Под заказ</t>
        </is>
      </c>
      <c r="J131" s="7" t="str">
        <f>HYPERLINK("https://klvmarket.ru/catalog/masla/motornye/masla-dlya-kommercheskogo-transporta/motodor_lsp_gold_10w40_phi_oil/?oid=3677","открыть")</f>
        <v>открыть</v>
      </c>
    </row>
    <row r="132">
      <c r="A132" s="0" t="inlineStr">
        <is>
          <t xml:space="preserve">Масла › Моторные масла › Масла для коммерческого транспорта</t>
        </is>
      </c>
      <c r="B132" s="0" t="inlineStr">
        <is>
          <t xml:space="preserve">PHI OIL</t>
        </is>
      </c>
      <c r="C132" s="0" t="inlineStr">
        <is>
          <t xml:space="preserve">Motodor LSP Gold 5W30 PHI OIL</t>
        </is>
      </c>
      <c r="D132" s="0" t="inlineStr">
        <is>
          <t xml:space="preserve">20л</t>
        </is>
      </c>
      <c r="E132" s="4">
        <v>19606</v>
      </c>
      <c r="F132" s="5">
        <v>980</v>
      </c>
      <c r="G132" s="0" t="inlineStr">
        <is>
          <t xml:space="preserve">В наличии</t>
        </is>
      </c>
      <c r="J132" s="7" t="str">
        <f>HYPERLINK("https://klvmarket.ru/catalog/masla/motornye/masla-dlya-kommercheskogo-transporta/motodor_lsp_gold_5w30_phi_oil/?oid=3673","открыть")</f>
        <v>открыть</v>
      </c>
    </row>
    <row r="133">
      <c r="A133" s="0" t="inlineStr">
        <is>
          <t xml:space="preserve">Масла › Моторные масла › Масла для коммерческого транспорта</t>
        </is>
      </c>
      <c r="B133" s="0" t="inlineStr">
        <is>
          <t xml:space="preserve">PHI OIL</t>
        </is>
      </c>
      <c r="C133" s="0" t="inlineStr">
        <is>
          <t xml:space="preserve">Motodor LSP Gold 5W30 PHI OIL</t>
        </is>
      </c>
      <c r="D133" s="0" t="inlineStr">
        <is>
          <t xml:space="preserve">200л, Бочка 200 л</t>
        </is>
      </c>
      <c r="E133" s="4">
        <v>171320</v>
      </c>
      <c r="F133" s="5">
        <v>857</v>
      </c>
      <c r="G133" s="0" t="inlineStr">
        <is>
          <t xml:space="preserve">Под заказ</t>
        </is>
      </c>
      <c r="J133" s="7" t="str">
        <f>HYPERLINK("https://klvmarket.ru/catalog/masla/motornye/masla-dlya-kommercheskogo-transporta/motodor_lsp_gold_5w30_phi_oil/?oid=3674","открыть")</f>
        <v>открыть</v>
      </c>
    </row>
    <row r="134">
      <c r="A134" s="0" t="inlineStr">
        <is>
          <t xml:space="preserve">Масла › Моторные масла › Масла для коммерческого транспорта</t>
        </is>
      </c>
      <c r="B134" s="0" t="inlineStr">
        <is>
          <t xml:space="preserve">PHI OIL</t>
        </is>
      </c>
      <c r="C134" s="0" t="inlineStr">
        <is>
          <t xml:space="preserve">Motodor S3 Gold 5W30 PHI OIL</t>
        </is>
      </c>
      <c r="D134" s="0" t="inlineStr">
        <is>
          <t xml:space="preserve">20л</t>
        </is>
      </c>
      <c r="E134" s="4">
        <v>21907</v>
      </c>
      <c r="F134" s="5">
        <v>1095</v>
      </c>
      <c r="G134" s="0" t="inlineStr">
        <is>
          <t xml:space="preserve">В наличии</t>
        </is>
      </c>
      <c r="J134" s="7" t="str">
        <f>HYPERLINK("https://klvmarket.ru/catalog/masla/motornye/masla-dlya-kommercheskogo-transporta/motodor_s3_gold_5w30_phi_oil/?oid=3687","открыть")</f>
        <v>открыть</v>
      </c>
    </row>
    <row r="135">
      <c r="A135" s="0" t="inlineStr">
        <is>
          <t xml:space="preserve">Масла › Моторные масла › Масла для коммерческого транспорта</t>
        </is>
      </c>
      <c r="B135" s="0" t="inlineStr">
        <is>
          <t xml:space="preserve">PHI OIL</t>
        </is>
      </c>
      <c r="C135" s="0" t="inlineStr">
        <is>
          <t xml:space="preserve">Motodor S3 Gold 5W30 PHI OIL</t>
        </is>
      </c>
      <c r="D135" s="0" t="inlineStr">
        <is>
          <t xml:space="preserve">200л, Бочка 200 л</t>
        </is>
      </c>
      <c r="E135" s="4">
        <v>186852</v>
      </c>
      <c r="F135" s="5">
        <v>934</v>
      </c>
      <c r="G135" s="0" t="inlineStr">
        <is>
          <t xml:space="preserve">В наличии</t>
        </is>
      </c>
      <c r="J135" s="7" t="str">
        <f>HYPERLINK("https://klvmarket.ru/catalog/masla/motornye/masla-dlya-kommercheskogo-transporta/motodor_s3_gold_5w30_phi_oil/?oid=3688","открыть")</f>
        <v>открыть</v>
      </c>
    </row>
    <row r="136">
      <c r="A136" s="0" t="inlineStr">
        <is>
          <t xml:space="preserve">Масла › Моторные масла › Масла для коммерческого транспорта</t>
        </is>
      </c>
      <c r="B136" s="0" t="inlineStr">
        <is>
          <t xml:space="preserve">PHI OIL</t>
        </is>
      </c>
      <c r="C136" s="0" t="inlineStr">
        <is>
          <t xml:space="preserve">Motodor S3 Silver 10W40 PHI OIL</t>
        </is>
      </c>
      <c r="D136" s="0" t="inlineStr">
        <is>
          <t xml:space="preserve">20л, Бочка 200 л</t>
        </is>
      </c>
      <c r="E136" s="4">
        <v>20331</v>
      </c>
      <c r="F136" s="5">
        <v>1017</v>
      </c>
      <c r="G136" s="0" t="inlineStr">
        <is>
          <t xml:space="preserve">Под заказ</t>
        </is>
      </c>
      <c r="J136" s="7" t="str">
        <f>HYPERLINK("https://klvmarket.ru/catalog/masla/motornye/masla-dlya-kommercheskogo-transporta/motodor_s3_silver_10w40_phi_oil/?oid=3690","открыть")</f>
        <v>открыть</v>
      </c>
    </row>
    <row r="137">
      <c r="A137" s="0" t="inlineStr">
        <is>
          <t xml:space="preserve">Масла › Моторные масла › Масла для коммерческого транспорта</t>
        </is>
      </c>
      <c r="B137" s="0" t="inlineStr">
        <is>
          <t xml:space="preserve">PHI OIL</t>
        </is>
      </c>
      <c r="C137" s="0" t="inlineStr">
        <is>
          <t xml:space="preserve">Motodor S3 Silver 10W40 PHI OIL</t>
        </is>
      </c>
      <c r="D137" s="0" t="inlineStr">
        <is>
          <t xml:space="preserve">200л, Бочка 200 л</t>
        </is>
      </c>
      <c r="E137" s="4">
        <v>175820</v>
      </c>
      <c r="F137" s="5">
        <v>879</v>
      </c>
      <c r="G137" s="0" t="inlineStr">
        <is>
          <t xml:space="preserve">В наличии</t>
        </is>
      </c>
      <c r="I137" s="8">
        <v>120</v>
      </c>
      <c r="J137" s="7" t="str">
        <f>HYPERLINK("https://klvmarket.ru/catalog/masla/motornye/masla-dlya-kommercheskogo-transporta/motodor_s3_silver_10w40_phi_oil/?oid=3691","открыть")</f>
        <v>открыть</v>
      </c>
    </row>
    <row r="138">
      <c r="A138" s="0" t="inlineStr">
        <is>
          <t xml:space="preserve">Масла › Моторные масла › Масла для коммерческого транспорта</t>
        </is>
      </c>
      <c r="B138" s="0" t="inlineStr">
        <is>
          <t xml:space="preserve">PHI OIL</t>
        </is>
      </c>
      <c r="C138" s="0" t="inlineStr">
        <is>
          <t xml:space="preserve">Motodor Silver 10W40 PHI OIL</t>
        </is>
      </c>
      <c r="D138" s="0" t="inlineStr">
        <is>
          <t xml:space="preserve">20л</t>
        </is>
      </c>
      <c r="E138" s="4">
        <v>16538</v>
      </c>
      <c r="F138" s="5">
        <v>827</v>
      </c>
      <c r="G138" s="0" t="inlineStr">
        <is>
          <t xml:space="preserve">Под заказ</t>
        </is>
      </c>
      <c r="J138" s="7" t="str">
        <f>HYPERLINK("https://klvmarket.ru/catalog/masla/motornye/masla-dlya-kommercheskogo-transporta/motodor_silver_10w40_phi_oil/?oid=3693","открыть")</f>
        <v>открыть</v>
      </c>
    </row>
    <row r="139">
      <c r="A139" s="0" t="inlineStr">
        <is>
          <t xml:space="preserve">Масла › Моторные масла › Масла для коммерческого транспорта</t>
        </is>
      </c>
      <c r="B139" s="0" t="inlineStr">
        <is>
          <t xml:space="preserve">PHI OIL</t>
        </is>
      </c>
      <c r="C139" s="0" t="inlineStr">
        <is>
          <t xml:space="preserve">Motodor Silver 10W40 PHI OIL</t>
        </is>
      </c>
      <c r="D139" s="0" t="inlineStr">
        <is>
          <t xml:space="preserve">200л, Бочка 200 л</t>
        </is>
      </c>
      <c r="E139" s="4">
        <v>135235</v>
      </c>
      <c r="F139" s="5">
        <v>676</v>
      </c>
      <c r="G139" s="0" t="inlineStr">
        <is>
          <t xml:space="preserve">Под заказ</t>
        </is>
      </c>
      <c r="J139" s="7" t="str">
        <f>HYPERLINK("https://klvmarket.ru/catalog/masla/motornye/masla-dlya-kommercheskogo-transporta/motodor_silver_10w40_phi_oil/?oid=3694","открыть")</f>
        <v>открыть</v>
      </c>
    </row>
    <row r="140">
      <c r="A140" s="0" t="inlineStr">
        <is>
          <t xml:space="preserve">Масла › Моторные масла › Масла для коммерческого транспорта</t>
        </is>
      </c>
      <c r="B140" s="0" t="inlineStr">
        <is>
          <t xml:space="preserve">OTS</t>
        </is>
      </c>
      <c r="C140" s="0" t="inlineStr">
        <is>
          <t xml:space="preserve">OTS HD 221 15W-40</t>
        </is>
      </c>
      <c r="D140" s="0" t="inlineStr">
        <is>
          <t xml:space="preserve">1л</t>
        </is>
      </c>
      <c r="E140" s="2" t="inlineStr">
        <is>
          <t xml:space="preserve">по запросу</t>
        </is>
      </c>
      <c r="G140" s="0" t="inlineStr">
        <is>
          <t xml:space="preserve">Под заказ</t>
        </is>
      </c>
      <c r="J140" s="7" t="str">
        <f>HYPERLINK("https://klvmarket.ru/catalog/masla/motornye/masla-dlya-kommercheskogo-transporta/ots_hd_221_15w_40/?oid=4099","открыть")</f>
        <v>открыть</v>
      </c>
    </row>
    <row r="141">
      <c r="A141" s="0" t="inlineStr">
        <is>
          <t xml:space="preserve">Масла › Моторные масла › Масла для коммерческого транспорта</t>
        </is>
      </c>
      <c r="B141" s="0" t="inlineStr">
        <is>
          <t xml:space="preserve">OTS</t>
        </is>
      </c>
      <c r="C141" s="0" t="inlineStr">
        <is>
          <t xml:space="preserve">OTS HD 221 15W-40</t>
        </is>
      </c>
      <c r="D141" s="0" t="inlineStr">
        <is>
          <t xml:space="preserve">5л</t>
        </is>
      </c>
      <c r="E141" s="2" t="inlineStr">
        <is>
          <t xml:space="preserve">по запросу</t>
        </is>
      </c>
      <c r="G141" s="0" t="inlineStr">
        <is>
          <t xml:space="preserve">Под заказ</t>
        </is>
      </c>
      <c r="J141" s="7" t="str">
        <f>HYPERLINK("https://klvmarket.ru/catalog/masla/motornye/masla-dlya-kommercheskogo-transporta/ots_hd_221_15w_40/?oid=4100","открыть")</f>
        <v>открыть</v>
      </c>
    </row>
    <row r="142">
      <c r="A142" s="0" t="inlineStr">
        <is>
          <t xml:space="preserve">Масла › Моторные масла › Масла для коммерческого транспорта</t>
        </is>
      </c>
      <c r="B142" s="0" t="inlineStr">
        <is>
          <t xml:space="preserve">OTS</t>
        </is>
      </c>
      <c r="C142" s="0" t="inlineStr">
        <is>
          <t xml:space="preserve">OTS HD 221 15W-40</t>
        </is>
      </c>
      <c r="D142" s="0" t="inlineStr">
        <is>
          <t xml:space="preserve">20л</t>
        </is>
      </c>
      <c r="E142" s="2" t="inlineStr">
        <is>
          <t xml:space="preserve">по запросу</t>
        </is>
      </c>
      <c r="G142" s="0" t="inlineStr">
        <is>
          <t xml:space="preserve">Под заказ</t>
        </is>
      </c>
      <c r="J142" s="7" t="str">
        <f>HYPERLINK("https://klvmarket.ru/catalog/masla/motornye/masla-dlya-kommercheskogo-transporta/ots_hd_221_15w_40/?oid=4101","открыть")</f>
        <v>открыть</v>
      </c>
    </row>
    <row r="143">
      <c r="A143" s="0" t="inlineStr">
        <is>
          <t xml:space="preserve">Масла › Моторные масла › Масла для коммерческого транспорта</t>
        </is>
      </c>
      <c r="B143" s="0" t="inlineStr">
        <is>
          <t xml:space="preserve">OTS</t>
        </is>
      </c>
      <c r="C143" s="0" t="inlineStr">
        <is>
          <t xml:space="preserve">OTS HD 221 15W-40</t>
        </is>
      </c>
      <c r="D143" s="0" t="inlineStr">
        <is>
          <t xml:space="preserve">205л</t>
        </is>
      </c>
      <c r="E143" s="2" t="inlineStr">
        <is>
          <t xml:space="preserve">по запросу</t>
        </is>
      </c>
      <c r="G143" s="0" t="inlineStr">
        <is>
          <t xml:space="preserve">Под заказ</t>
        </is>
      </c>
      <c r="J143" s="7" t="str">
        <f>HYPERLINK("https://klvmarket.ru/catalog/masla/motornye/masla-dlya-kommercheskogo-transporta/ots_hd_221_15w_40/?oid=4102","открыть")</f>
        <v>открыть</v>
      </c>
    </row>
    <row r="144">
      <c r="A144" s="0" t="inlineStr">
        <is>
          <t xml:space="preserve">Масла › Моторные масла › Масла для коммерческого транспорта</t>
        </is>
      </c>
      <c r="B144" s="0" t="inlineStr">
        <is>
          <t xml:space="preserve">OTS</t>
        </is>
      </c>
      <c r="C144" s="0" t="inlineStr">
        <is>
          <t xml:space="preserve">OTS HD 223 0W-30</t>
        </is>
      </c>
      <c r="D144" s="0" t="inlineStr">
        <is>
          <t xml:space="preserve">1л</t>
        </is>
      </c>
      <c r="E144" s="2" t="inlineStr">
        <is>
          <t xml:space="preserve">по запросу</t>
        </is>
      </c>
      <c r="G144" s="0" t="inlineStr">
        <is>
          <t xml:space="preserve">Под заказ</t>
        </is>
      </c>
      <c r="J144" s="7" t="str">
        <f>HYPERLINK("https://klvmarket.ru/catalog/masla/motornye/masla-dlya-kommercheskogo-transporta/ots_hd_223_0w_30/?oid=4104","открыть")</f>
        <v>открыть</v>
      </c>
    </row>
    <row r="145">
      <c r="A145" s="0" t="inlineStr">
        <is>
          <t xml:space="preserve">Масла › Моторные масла › Масла для коммерческого транспорта</t>
        </is>
      </c>
      <c r="B145" s="0" t="inlineStr">
        <is>
          <t xml:space="preserve">OTS</t>
        </is>
      </c>
      <c r="C145" s="0" t="inlineStr">
        <is>
          <t xml:space="preserve">OTS HD 223 0W-30</t>
        </is>
      </c>
      <c r="D145" s="0" t="inlineStr">
        <is>
          <t xml:space="preserve">5л</t>
        </is>
      </c>
      <c r="E145" s="2" t="inlineStr">
        <is>
          <t xml:space="preserve">по запросу</t>
        </is>
      </c>
      <c r="G145" s="0" t="inlineStr">
        <is>
          <t xml:space="preserve">Под заказ</t>
        </is>
      </c>
      <c r="J145" s="7" t="str">
        <f>HYPERLINK("https://klvmarket.ru/catalog/masla/motornye/masla-dlya-kommercheskogo-transporta/ots_hd_223_0w_30/?oid=4105","открыть")</f>
        <v>открыть</v>
      </c>
    </row>
    <row r="146">
      <c r="A146" s="0" t="inlineStr">
        <is>
          <t xml:space="preserve">Масла › Моторные масла › Масла для коммерческого транспорта</t>
        </is>
      </c>
      <c r="B146" s="0" t="inlineStr">
        <is>
          <t xml:space="preserve">OTS</t>
        </is>
      </c>
      <c r="C146" s="0" t="inlineStr">
        <is>
          <t xml:space="preserve">OTS HD 223 0W-30</t>
        </is>
      </c>
      <c r="D146" s="0" t="inlineStr">
        <is>
          <t xml:space="preserve">20л</t>
        </is>
      </c>
      <c r="E146" s="2" t="inlineStr">
        <is>
          <t xml:space="preserve">по запросу</t>
        </is>
      </c>
      <c r="G146" s="0" t="inlineStr">
        <is>
          <t xml:space="preserve">Под заказ</t>
        </is>
      </c>
      <c r="J146" s="7" t="str">
        <f>HYPERLINK("https://klvmarket.ru/catalog/masla/motornye/masla-dlya-kommercheskogo-transporta/ots_hd_223_0w_30/?oid=4106","открыть")</f>
        <v>открыть</v>
      </c>
    </row>
    <row r="147">
      <c r="A147" s="0" t="inlineStr">
        <is>
          <t xml:space="preserve">Масла › Моторные масла › Масла для коммерческого транспорта</t>
        </is>
      </c>
      <c r="B147" s="0" t="inlineStr">
        <is>
          <t xml:space="preserve">OTS</t>
        </is>
      </c>
      <c r="C147" s="0" t="inlineStr">
        <is>
          <t xml:space="preserve">OTS HD 223 0W-30</t>
        </is>
      </c>
      <c r="D147" s="0" t="inlineStr">
        <is>
          <t xml:space="preserve">205л</t>
        </is>
      </c>
      <c r="E147" s="2" t="inlineStr">
        <is>
          <t xml:space="preserve">по запросу</t>
        </is>
      </c>
      <c r="G147" s="0" t="inlineStr">
        <is>
          <t xml:space="preserve">Под заказ</t>
        </is>
      </c>
      <c r="J147" s="7" t="str">
        <f>HYPERLINK("https://klvmarket.ru/catalog/masla/motornye/masla-dlya-kommercheskogo-transporta/ots_hd_223_0w_30/?oid=4107","открыть")</f>
        <v>открыть</v>
      </c>
    </row>
    <row r="148">
      <c r="A148" s="0" t="inlineStr">
        <is>
          <t xml:space="preserve">Масла › Моторные масла › Масла для коммерческого транспорта</t>
        </is>
      </c>
      <c r="B148" s="0" t="inlineStr">
        <is>
          <t xml:space="preserve">OTS</t>
        </is>
      </c>
      <c r="C148" s="0" t="inlineStr">
        <is>
          <t xml:space="preserve">OTS HD 225 10W-30</t>
        </is>
      </c>
      <c r="D148" s="0" t="inlineStr">
        <is>
          <t xml:space="preserve">1л</t>
        </is>
      </c>
      <c r="E148" s="2" t="inlineStr">
        <is>
          <t xml:space="preserve">по запросу</t>
        </is>
      </c>
      <c r="G148" s="0" t="inlineStr">
        <is>
          <t xml:space="preserve">Под заказ</t>
        </is>
      </c>
      <c r="J148" s="7" t="str">
        <f>HYPERLINK("https://klvmarket.ru/catalog/masla/motornye/masla-dlya-kommercheskogo-transporta/ots_hd_225_10w_30/?oid=4109","открыть")</f>
        <v>открыть</v>
      </c>
    </row>
    <row r="149">
      <c r="A149" s="0" t="inlineStr">
        <is>
          <t xml:space="preserve">Масла › Моторные масла › Масла для коммерческого транспорта</t>
        </is>
      </c>
      <c r="B149" s="0" t="inlineStr">
        <is>
          <t xml:space="preserve">OTS</t>
        </is>
      </c>
      <c r="C149" s="0" t="inlineStr">
        <is>
          <t xml:space="preserve">OTS HD 225 10W-30</t>
        </is>
      </c>
      <c r="D149" s="0" t="inlineStr">
        <is>
          <t xml:space="preserve">5л</t>
        </is>
      </c>
      <c r="E149" s="2" t="inlineStr">
        <is>
          <t xml:space="preserve">по запросу</t>
        </is>
      </c>
      <c r="G149" s="0" t="inlineStr">
        <is>
          <t xml:space="preserve">Под заказ</t>
        </is>
      </c>
      <c r="J149" s="7" t="str">
        <f>HYPERLINK("https://klvmarket.ru/catalog/masla/motornye/masla-dlya-kommercheskogo-transporta/ots_hd_225_10w_30/?oid=4110","открыть")</f>
        <v>открыть</v>
      </c>
    </row>
    <row r="150">
      <c r="A150" s="0" t="inlineStr">
        <is>
          <t xml:space="preserve">Масла › Моторные масла › Масла для коммерческого транспорта</t>
        </is>
      </c>
      <c r="B150" s="0" t="inlineStr">
        <is>
          <t xml:space="preserve">OTS</t>
        </is>
      </c>
      <c r="C150" s="0" t="inlineStr">
        <is>
          <t xml:space="preserve">OTS HD 225 10W-30</t>
        </is>
      </c>
      <c r="D150" s="0" t="inlineStr">
        <is>
          <t xml:space="preserve">20л</t>
        </is>
      </c>
      <c r="E150" s="2" t="inlineStr">
        <is>
          <t xml:space="preserve">по запросу</t>
        </is>
      </c>
      <c r="G150" s="0" t="inlineStr">
        <is>
          <t xml:space="preserve">Под заказ</t>
        </is>
      </c>
      <c r="J150" s="7" t="str">
        <f>HYPERLINK("https://klvmarket.ru/catalog/masla/motornye/masla-dlya-kommercheskogo-transporta/ots_hd_225_10w_30/?oid=4111","открыть")</f>
        <v>открыть</v>
      </c>
    </row>
    <row r="151">
      <c r="A151" s="0" t="inlineStr">
        <is>
          <t xml:space="preserve">Масла › Моторные масла › Масла для коммерческого транспорта</t>
        </is>
      </c>
      <c r="B151" s="0" t="inlineStr">
        <is>
          <t xml:space="preserve">OTS</t>
        </is>
      </c>
      <c r="C151" s="0" t="inlineStr">
        <is>
          <t xml:space="preserve">OTS HD 225 10W-30</t>
        </is>
      </c>
      <c r="D151" s="0" t="inlineStr">
        <is>
          <t xml:space="preserve">205л</t>
        </is>
      </c>
      <c r="E151" s="2" t="inlineStr">
        <is>
          <t xml:space="preserve">по запросу</t>
        </is>
      </c>
      <c r="G151" s="0" t="inlineStr">
        <is>
          <t xml:space="preserve">Под заказ</t>
        </is>
      </c>
      <c r="J151" s="7" t="str">
        <f>HYPERLINK("https://klvmarket.ru/catalog/masla/motornye/masla-dlya-kommercheskogo-transporta/ots_hd_225_10w_30/?oid=4112","открыть")</f>
        <v>открыть</v>
      </c>
    </row>
    <row r="152">
      <c r="A152" s="0" t="inlineStr">
        <is>
          <t xml:space="preserve">Масла › Моторные масла › Масла для коммерческого транспорта</t>
        </is>
      </c>
      <c r="B152" s="0" t="inlineStr">
        <is>
          <t xml:space="preserve">OTS</t>
        </is>
      </c>
      <c r="C152" s="0" t="inlineStr">
        <is>
          <t xml:space="preserve">OTS HD 227 10W-40</t>
        </is>
      </c>
      <c r="D152" s="0" t="inlineStr">
        <is>
          <t xml:space="preserve">1л</t>
        </is>
      </c>
      <c r="E152" s="2" t="inlineStr">
        <is>
          <t xml:space="preserve">по запросу</t>
        </is>
      </c>
      <c r="G152" s="0" t="inlineStr">
        <is>
          <t xml:space="preserve">Под заказ</t>
        </is>
      </c>
      <c r="J152" s="7" t="str">
        <f>HYPERLINK("https://klvmarket.ru/catalog/masla/motornye/masla-dlya-kommercheskogo-transporta/ots_hd_227_10w_40/?oid=4114","открыть")</f>
        <v>открыть</v>
      </c>
    </row>
    <row r="153">
      <c r="A153" s="0" t="inlineStr">
        <is>
          <t xml:space="preserve">Масла › Моторные масла › Масла для коммерческого транспорта</t>
        </is>
      </c>
      <c r="B153" s="0" t="inlineStr">
        <is>
          <t xml:space="preserve">OTS</t>
        </is>
      </c>
      <c r="C153" s="0" t="inlineStr">
        <is>
          <t xml:space="preserve">OTS HD 227 10W-40</t>
        </is>
      </c>
      <c r="D153" s="0" t="inlineStr">
        <is>
          <t xml:space="preserve">5л</t>
        </is>
      </c>
      <c r="E153" s="2" t="inlineStr">
        <is>
          <t xml:space="preserve">по запросу</t>
        </is>
      </c>
      <c r="G153" s="0" t="inlineStr">
        <is>
          <t xml:space="preserve">Под заказ</t>
        </is>
      </c>
      <c r="J153" s="7" t="str">
        <f>HYPERLINK("https://klvmarket.ru/catalog/masla/motornye/masla-dlya-kommercheskogo-transporta/ots_hd_227_10w_40/?oid=4115","открыть")</f>
        <v>открыть</v>
      </c>
    </row>
    <row r="154">
      <c r="A154" s="0" t="inlineStr">
        <is>
          <t xml:space="preserve">Масла › Моторные масла › Масла для коммерческого транспорта</t>
        </is>
      </c>
      <c r="B154" s="0" t="inlineStr">
        <is>
          <t xml:space="preserve">OTS</t>
        </is>
      </c>
      <c r="C154" s="0" t="inlineStr">
        <is>
          <t xml:space="preserve">OTS HD 227 10W-40</t>
        </is>
      </c>
      <c r="D154" s="0" t="inlineStr">
        <is>
          <t xml:space="preserve">20л</t>
        </is>
      </c>
      <c r="E154" s="2" t="inlineStr">
        <is>
          <t xml:space="preserve">по запросу</t>
        </is>
      </c>
      <c r="G154" s="0" t="inlineStr">
        <is>
          <t xml:space="preserve">Под заказ</t>
        </is>
      </c>
      <c r="J154" s="7" t="str">
        <f>HYPERLINK("https://klvmarket.ru/catalog/masla/motornye/masla-dlya-kommercheskogo-transporta/ots_hd_227_10w_40/?oid=4116","открыть")</f>
        <v>открыть</v>
      </c>
    </row>
    <row r="155">
      <c r="A155" s="0" t="inlineStr">
        <is>
          <t xml:space="preserve">Масла › Моторные масла › Масла для коммерческого транспорта</t>
        </is>
      </c>
      <c r="B155" s="0" t="inlineStr">
        <is>
          <t xml:space="preserve">OTS</t>
        </is>
      </c>
      <c r="C155" s="0" t="inlineStr">
        <is>
          <t xml:space="preserve">OTS HD 227 10W-40</t>
        </is>
      </c>
      <c r="D155" s="0" t="inlineStr">
        <is>
          <t xml:space="preserve">205л</t>
        </is>
      </c>
      <c r="E155" s="2" t="inlineStr">
        <is>
          <t xml:space="preserve">по запросу</t>
        </is>
      </c>
      <c r="G155" s="0" t="inlineStr">
        <is>
          <t xml:space="preserve">Под заказ</t>
        </is>
      </c>
      <c r="J155" s="7" t="str">
        <f>HYPERLINK("https://klvmarket.ru/catalog/masla/motornye/masla-dlya-kommercheskogo-transporta/ots_hd_227_10w_40/?oid=4117","открыть")</f>
        <v>открыть</v>
      </c>
    </row>
    <row r="156">
      <c r="A156" s="0" t="inlineStr">
        <is>
          <t xml:space="preserve">Масла › Моторные масла › Масла для коммерческого транспорта</t>
        </is>
      </c>
      <c r="B156" s="0" t="inlineStr">
        <is>
          <t xml:space="preserve">Роснефть</t>
        </is>
      </c>
      <c r="C156" s="0" t="inlineStr">
        <is>
          <t xml:space="preserve">Масло моторное Diesel 1 10W-40 Роснефть</t>
        </is>
      </c>
      <c r="D156" s="0" t="inlineStr">
        <is>
          <t xml:space="preserve">180кг, Бочка 200 л</t>
        </is>
      </c>
      <c r="E156" s="2" t="inlineStr">
        <is>
          <t xml:space="preserve">по запросу</t>
        </is>
      </c>
      <c r="G156" s="0" t="inlineStr">
        <is>
          <t xml:space="preserve">Нет в наличии</t>
        </is>
      </c>
      <c r="H156" s="8">
        <v>11</v>
      </c>
      <c r="J156" s="7" t="str">
        <f>HYPERLINK("https://klvmarket.ru/catalog/masla/motornye/masla-dlya-kommercheskogo-transporta/maslo_motornoe_diesel_1_10w_40_rosneft/?oid=2360","открыть")</f>
        <v>открыть</v>
      </c>
    </row>
    <row r="157">
      <c r="A157" s="0" t="inlineStr">
        <is>
          <t xml:space="preserve">Масла › Моторные масла › Масла для коммерческого транспорта</t>
        </is>
      </c>
      <c r="B157" s="0" t="inlineStr">
        <is>
          <t xml:space="preserve">Роснефть</t>
        </is>
      </c>
      <c r="C157" s="0" t="inlineStr">
        <is>
          <t xml:space="preserve">Масло моторное Diesel 1 10W-40 Роснефть</t>
        </is>
      </c>
      <c r="D157" s="0" t="inlineStr">
        <is>
          <t xml:space="preserve">4л, Бочка 200 л</t>
        </is>
      </c>
      <c r="E157" s="4">
        <v>1105</v>
      </c>
      <c r="F157" s="5">
        <v>276</v>
      </c>
      <c r="G157" s="0" t="inlineStr">
        <is>
          <t xml:space="preserve">Нет в наличии</t>
        </is>
      </c>
      <c r="H157" s="8">
        <v>21</v>
      </c>
      <c r="J157" s="7" t="str">
        <f>HYPERLINK("https://klvmarket.ru/catalog/masla/motornye/masla-dlya-kommercheskogo-transporta/maslo_motornoe_diesel_1_10w_40_rosneft/?oid=3434","открыть")</f>
        <v>открыть</v>
      </c>
    </row>
    <row r="158">
      <c r="A158" s="0" t="inlineStr">
        <is>
          <t xml:space="preserve">Масла › Моторные масла › Масла для коммерческого транспорта</t>
        </is>
      </c>
      <c r="B158" s="0" t="inlineStr">
        <is>
          <t xml:space="preserve">Роснефть</t>
        </is>
      </c>
      <c r="C158" s="0" t="inlineStr">
        <is>
          <t xml:space="preserve">Масло моторное Diesel 1 10W-40 Роснефть</t>
        </is>
      </c>
      <c r="D158" s="0" t="inlineStr">
        <is>
          <t xml:space="preserve">20л</t>
        </is>
      </c>
      <c r="E158" s="4">
        <v>5460</v>
      </c>
      <c r="F158" s="5">
        <v>273</v>
      </c>
      <c r="G158" s="0" t="inlineStr">
        <is>
          <t xml:space="preserve">Нет в наличии</t>
        </is>
      </c>
      <c r="H158" s="8">
        <v>9</v>
      </c>
      <c r="J158" s="7" t="str">
        <f>HYPERLINK("https://klvmarket.ru/catalog/masla/motornye/masla-dlya-kommercheskogo-transporta/maslo_motornoe_diesel_1_10w_40_rosneft/?oid=2361","открыть")</f>
        <v>открыть</v>
      </c>
    </row>
    <row r="159">
      <c r="A159" s="0" t="inlineStr">
        <is>
          <t xml:space="preserve">Масла › Моторные масла › Масла для коммерческого транспорта</t>
        </is>
      </c>
      <c r="B159" s="0" t="inlineStr">
        <is>
          <t xml:space="preserve">Роснефть</t>
        </is>
      </c>
      <c r="C159" s="0" t="inlineStr">
        <is>
          <t xml:space="preserve">Масло моторное Diesel 1 15W-40 Роснефть</t>
        </is>
      </c>
      <c r="D159" s="0" t="inlineStr">
        <is>
          <t xml:space="preserve">180кг, Бочка 200 л</t>
        </is>
      </c>
      <c r="E159" s="2" t="inlineStr">
        <is>
          <t xml:space="preserve">по запросу</t>
        </is>
      </c>
      <c r="G159" s="0" t="inlineStr">
        <is>
          <t xml:space="preserve">Нет в наличии</t>
        </is>
      </c>
      <c r="J159" s="7" t="str">
        <f>HYPERLINK("https://klvmarket.ru/catalog/masla/motornye/masla-dlya-kommercheskogo-transporta/maslo_motornoe_diesel_1_15w_40_rosneft/?oid=2357","открыть")</f>
        <v>открыть</v>
      </c>
    </row>
    <row r="160">
      <c r="A160" s="0" t="inlineStr">
        <is>
          <t xml:space="preserve">Масла › Моторные масла › Масла для коммерческого транспорта</t>
        </is>
      </c>
      <c r="B160" s="0" t="inlineStr">
        <is>
          <t xml:space="preserve">Роснефть</t>
        </is>
      </c>
      <c r="C160" s="0" t="inlineStr">
        <is>
          <t xml:space="preserve">Масло моторное Diesel 1 15W-40 Роснефть</t>
        </is>
      </c>
      <c r="D160" s="0" t="inlineStr">
        <is>
          <t xml:space="preserve">20л</t>
        </is>
      </c>
      <c r="E160" s="2" t="inlineStr">
        <is>
          <t xml:space="preserve">по запросу</t>
        </is>
      </c>
      <c r="G160" s="0" t="inlineStr">
        <is>
          <t xml:space="preserve">Нет в наличии</t>
        </is>
      </c>
      <c r="J160" s="7" t="str">
        <f>HYPERLINK("https://klvmarket.ru/catalog/masla/motornye/masla-dlya-kommercheskogo-transporta/maslo_motornoe_diesel_1_15w_40_rosneft/?oid=2358","открыть")</f>
        <v>открыть</v>
      </c>
    </row>
    <row r="161">
      <c r="A161" s="0" t="inlineStr">
        <is>
          <t xml:space="preserve">Масла › Моторные масла › Масла для коммерческого транспорта</t>
        </is>
      </c>
      <c r="B161" s="0" t="inlineStr">
        <is>
          <t xml:space="preserve">FQ</t>
        </is>
      </c>
      <c r="C161" s="0" t="inlineStr">
        <is>
          <t xml:space="preserve">Масло моторное DIESEL 10W-30 CI-4/SL SEMI-SYNTHETIC FQ</t>
        </is>
      </c>
      <c r="D161" s="0" t="inlineStr">
        <is>
          <t xml:space="preserve">1л</t>
        </is>
      </c>
      <c r="E161" s="4">
        <v>1300</v>
      </c>
      <c r="F161" s="5">
        <v>1300</v>
      </c>
      <c r="G161" s="0" t="inlineStr">
        <is>
          <t xml:space="preserve">Нет в наличии</t>
        </is>
      </c>
      <c r="H161" s="8">
        <v>4</v>
      </c>
      <c r="J161" s="7" t="str">
        <f>HYPERLINK("https://klvmarket.ru/catalog/masla/motornye/masla-dlya-kommercheskogo-transporta/fq_diesel_10w_30_ci_4_sl_semi_synthetic/?oid=2836","открыть")</f>
        <v>открыть</v>
      </c>
    </row>
    <row r="162">
      <c r="A162" s="0" t="inlineStr">
        <is>
          <t xml:space="preserve">Масла › Моторные масла › Масла для коммерческого транспорта</t>
        </is>
      </c>
      <c r="B162" s="0" t="inlineStr">
        <is>
          <t xml:space="preserve">FQ</t>
        </is>
      </c>
      <c r="C162" s="0" t="inlineStr">
        <is>
          <t xml:space="preserve">Масло моторное DIESEL 10W-30 CI-4/SL SEMI-SYNTHETIC FQ</t>
        </is>
      </c>
      <c r="D162" s="0" t="inlineStr">
        <is>
          <t xml:space="preserve">4л</t>
        </is>
      </c>
      <c r="E162" s="4">
        <v>4160</v>
      </c>
      <c r="F162" s="5">
        <v>1040</v>
      </c>
      <c r="G162" s="0" t="inlineStr">
        <is>
          <t xml:space="preserve">Нет в наличии</t>
        </is>
      </c>
      <c r="H162" s="8">
        <v>4</v>
      </c>
      <c r="J162" s="7" t="str">
        <f>HYPERLINK("https://klvmarket.ru/catalog/masla/motornye/masla-dlya-kommercheskogo-transporta/fq_diesel_10w_30_ci_4_sl_semi_synthetic/?oid=2835","открыть")</f>
        <v>открыть</v>
      </c>
    </row>
    <row r="163">
      <c r="A163" s="0" t="inlineStr">
        <is>
          <t xml:space="preserve">Масла › Моторные масла › Масла для коммерческого транспорта</t>
        </is>
      </c>
      <c r="B163" s="0" t="inlineStr">
        <is>
          <t xml:space="preserve">FQ</t>
        </is>
      </c>
      <c r="C163" s="0" t="inlineStr">
        <is>
          <t xml:space="preserve">Масло моторное DIESEL 10W-30 CI-4/SL SEMI-SYNTHETIC FQ</t>
        </is>
      </c>
      <c r="D163" s="0" t="inlineStr">
        <is>
          <t xml:space="preserve">20л</t>
        </is>
      </c>
      <c r="E163" s="4">
        <v>16900</v>
      </c>
      <c r="F163" s="5">
        <v>845</v>
      </c>
      <c r="G163" s="0" t="inlineStr">
        <is>
          <t xml:space="preserve">Нет в наличии</t>
        </is>
      </c>
      <c r="H163" s="8">
        <v>4</v>
      </c>
      <c r="J163" s="7" t="str">
        <f>HYPERLINK("https://klvmarket.ru/catalog/masla/motornye/masla-dlya-kommercheskogo-transporta/fq_diesel_10w_30_ci_4_sl_semi_synthetic/?oid=2834","открыть")</f>
        <v>открыть</v>
      </c>
    </row>
    <row r="164">
      <c r="A164" s="0" t="inlineStr">
        <is>
          <t xml:space="preserve">Масла › Моторные масла › Масла для коммерческого транспорта</t>
        </is>
      </c>
      <c r="B164" s="0" t="inlineStr">
        <is>
          <t xml:space="preserve">FQ</t>
        </is>
      </c>
      <c r="C164" s="0" t="inlineStr">
        <is>
          <t xml:space="preserve">Масло моторное DIESEL 10W-30 CI-4/SL SEMI-SYNTHETIC FQ</t>
        </is>
      </c>
      <c r="D164" s="0" t="inlineStr">
        <is>
          <t xml:space="preserve">200л</t>
        </is>
      </c>
      <c r="E164" s="4">
        <v>56100</v>
      </c>
      <c r="F164" s="5">
        <v>281</v>
      </c>
      <c r="G164" s="0" t="inlineStr">
        <is>
          <t xml:space="preserve">Нет в наличии</t>
        </is>
      </c>
      <c r="J164" s="7" t="str">
        <f>HYPERLINK("https://klvmarket.ru/catalog/masla/motornye/masla-dlya-kommercheskogo-transporta/fq_diesel_10w_30_ci_4_sl_semi_synthetic/?oid=2833","открыть")</f>
        <v>открыть</v>
      </c>
    </row>
    <row r="165">
      <c r="A165" s="0" t="inlineStr">
        <is>
          <t xml:space="preserve">Масла › Моторные масла › Масла для коммерческого транспорта</t>
        </is>
      </c>
      <c r="B165" s="0" t="inlineStr">
        <is>
          <t xml:space="preserve">FQ</t>
        </is>
      </c>
      <c r="C165" s="0" t="inlineStr">
        <is>
          <t xml:space="preserve">Масло моторное DIESEL OIL DH-2/CF-4 10W-30 FQ</t>
        </is>
      </c>
      <c r="D165" s="0" t="inlineStr">
        <is>
          <t xml:space="preserve">200л</t>
        </is>
      </c>
      <c r="E165" s="2" t="inlineStr">
        <is>
          <t xml:space="preserve">по запросу</t>
        </is>
      </c>
      <c r="G165" s="0" t="inlineStr">
        <is>
          <t xml:space="preserve">Нет в наличии</t>
        </is>
      </c>
      <c r="J165" s="7" t="str">
        <f>HYPERLINK("https://klvmarket.ru/catalog/masla/motornye/masla-dlya-kommercheskogo-transporta/motornoe_maslo_fq_diesel_oil_dh_2_cf_4_10w_30/?oid=2874","открыть")</f>
        <v>открыть</v>
      </c>
    </row>
    <row r="166">
      <c r="A166" s="0" t="inlineStr">
        <is>
          <t xml:space="preserve">Масла › Моторные масла › Масла для коммерческого транспорта</t>
        </is>
      </c>
      <c r="B166" s="0" t="inlineStr">
        <is>
          <t xml:space="preserve">PEAK</t>
        </is>
      </c>
      <c r="C166" s="0" t="inlineStr">
        <is>
          <t xml:space="preserve">Масло моторное Nevis ESX 10w30 PEAK</t>
        </is>
      </c>
      <c r="D166" s="0" t="inlineStr">
        <is>
          <t xml:space="preserve">20л</t>
        </is>
      </c>
      <c r="E166" s="4">
        <v>16000</v>
      </c>
      <c r="F166" s="5">
        <v>800</v>
      </c>
      <c r="G166" s="0" t="inlineStr">
        <is>
          <t xml:space="preserve">В наличии</t>
        </is>
      </c>
      <c r="I166" s="8">
        <v>10</v>
      </c>
      <c r="J166" s="7" t="str">
        <f>HYPERLINK("https://klvmarket.ru/catalog/masla/motornye/masla-dlya-kommercheskogo-transporta/peak-nevis-esx-10w30/?oid=1213","открыть")</f>
        <v>открыть</v>
      </c>
    </row>
    <row r="167">
      <c r="A167" s="0" t="inlineStr">
        <is>
          <t xml:space="preserve">Масла › Моторные масла › Масла для коммерческого транспорта</t>
        </is>
      </c>
      <c r="B167" s="0" t="inlineStr">
        <is>
          <t xml:space="preserve">PEAK</t>
        </is>
      </c>
      <c r="C167" s="0" t="inlineStr">
        <is>
          <t xml:space="preserve">Масло моторное Nevis ESX 10w40 PEAK</t>
        </is>
      </c>
      <c r="D167" s="0" t="inlineStr">
        <is>
          <t xml:space="preserve">20л</t>
        </is>
      </c>
      <c r="E167" s="2" t="inlineStr">
        <is>
          <t xml:space="preserve">по запросу</t>
        </is>
      </c>
      <c r="G167" s="0" t="inlineStr">
        <is>
          <t xml:space="preserve">В наличии</t>
        </is>
      </c>
      <c r="J167" s="7" t="str">
        <f>HYPERLINK("https://klvmarket.ru/catalog/masla/motornye/masla-dlya-kommercheskogo-transporta/peak-nevis-esx-10w40/?oid=1215","открыть")</f>
        <v>открыть</v>
      </c>
    </row>
    <row r="168">
      <c r="A168" s="0" t="inlineStr">
        <is>
          <t xml:space="preserve">Масла › Моторные масла › Масла для коммерческого транспорта</t>
        </is>
      </c>
      <c r="B168" s="0" t="inlineStr">
        <is>
          <t xml:space="preserve">PEAK</t>
        </is>
      </c>
      <c r="C168" s="0" t="inlineStr">
        <is>
          <t xml:space="preserve">Масло моторное Nevis SX 10w30 PEAK</t>
        </is>
      </c>
      <c r="D168" s="0" t="inlineStr">
        <is>
          <t xml:space="preserve">18кг</t>
        </is>
      </c>
      <c r="E168" s="2" t="inlineStr">
        <is>
          <t xml:space="preserve">по запросу</t>
        </is>
      </c>
      <c r="G168" s="0" t="inlineStr">
        <is>
          <t xml:space="preserve">В пути</t>
        </is>
      </c>
      <c r="J168" s="7" t="str">
        <f>HYPERLINK("https://klvmarket.ru/catalog/masla/motornye/masla-dlya-kommercheskogo-transporta/peak-nevis-sx-10w30/?oid=1217","открыть")</f>
        <v>открыть</v>
      </c>
    </row>
    <row r="169">
      <c r="A169" s="0" t="inlineStr">
        <is>
          <t xml:space="preserve">Масла › Моторные масла › Масла для коммерческого транспорта</t>
        </is>
      </c>
      <c r="B169" s="0" t="inlineStr">
        <is>
          <t xml:space="preserve">PEAK</t>
        </is>
      </c>
      <c r="C169" s="0" t="inlineStr">
        <is>
          <t xml:space="preserve">Масло моторное Nevis SX 10w30 PEAK</t>
        </is>
      </c>
      <c r="D169" s="0" t="inlineStr">
        <is>
          <t xml:space="preserve">180кг</t>
        </is>
      </c>
      <c r="E169" s="2" t="inlineStr">
        <is>
          <t xml:space="preserve">по запросу</t>
        </is>
      </c>
      <c r="G169" s="0" t="inlineStr">
        <is>
          <t xml:space="preserve">В наличии</t>
        </is>
      </c>
      <c r="J169" s="7" t="str">
        <f>HYPERLINK("https://klvmarket.ru/catalog/masla/motornye/masla-dlya-kommercheskogo-transporta/peak-nevis-sx-10w30/?oid=1218","открыть")</f>
        <v>открыть</v>
      </c>
    </row>
    <row r="170">
      <c r="A170" s="0" t="inlineStr">
        <is>
          <t xml:space="preserve">Масла › Моторные масла › Масла для коммерческого транспорта</t>
        </is>
      </c>
      <c r="B170" s="0" t="inlineStr">
        <is>
          <t xml:space="preserve">PEAK</t>
        </is>
      </c>
      <c r="C170" s="0" t="inlineStr">
        <is>
          <t xml:space="preserve">Масло моторное Nevis SX 15w40 PEAK</t>
        </is>
      </c>
      <c r="D170" s="0" t="inlineStr">
        <is>
          <t xml:space="preserve">180кг</t>
        </is>
      </c>
      <c r="E170" s="2" t="inlineStr">
        <is>
          <t xml:space="preserve">по запросу</t>
        </is>
      </c>
      <c r="G170" s="0" t="inlineStr">
        <is>
          <t xml:space="preserve">В наличии</t>
        </is>
      </c>
      <c r="J170" s="7" t="str">
        <f>HYPERLINK("https://klvmarket.ru/catalog/masla/motornye/masla-dlya-kommercheskogo-transporta/peak-nevis-sx-15w40/?oid=1220","открыть")</f>
        <v>открыть</v>
      </c>
    </row>
    <row r="171">
      <c r="A171" s="0" t="inlineStr">
        <is>
          <t xml:space="preserve">Масла › Моторные масла › Масла для коммерческого транспорта</t>
        </is>
      </c>
      <c r="B171" s="0" t="inlineStr">
        <is>
          <t xml:space="preserve">PEAK</t>
        </is>
      </c>
      <c r="C171" s="0" t="inlineStr">
        <is>
          <t xml:space="preserve">Масло моторное Nevis SX 15w40 PEAK</t>
        </is>
      </c>
      <c r="D171" s="0" t="inlineStr">
        <is>
          <t xml:space="preserve">20л</t>
        </is>
      </c>
      <c r="E171" s="2" t="inlineStr">
        <is>
          <t xml:space="preserve">по запросу</t>
        </is>
      </c>
      <c r="G171" s="0" t="inlineStr">
        <is>
          <t xml:space="preserve">Нет в наличии</t>
        </is>
      </c>
      <c r="J171" s="7" t="str">
        <f>HYPERLINK("https://klvmarket.ru/catalog/masla/motornye/masla-dlya-kommercheskogo-transporta/peak-nevis-sx-15w40/?oid=1219","открыть")</f>
        <v>открыть</v>
      </c>
    </row>
    <row r="172">
      <c r="A172" s="0" t="inlineStr">
        <is>
          <t xml:space="preserve">Масла › Моторные масла › Масла для коммерческого транспорта</t>
        </is>
      </c>
      <c r="B172" s="0" t="inlineStr">
        <is>
          <t xml:space="preserve">PEAK</t>
        </is>
      </c>
      <c r="C172" s="0" t="inlineStr">
        <is>
          <t xml:space="preserve">Масло моторное Nevis TX 5w30 PEAK</t>
        </is>
      </c>
      <c r="D172" s="0" t="inlineStr">
        <is>
          <t xml:space="preserve">20л</t>
        </is>
      </c>
      <c r="E172" s="2" t="inlineStr">
        <is>
          <t xml:space="preserve">по запросу</t>
        </is>
      </c>
      <c r="G172" s="0" t="inlineStr">
        <is>
          <t xml:space="preserve">Нет в наличии</t>
        </is>
      </c>
      <c r="J172" s="7" t="str">
        <f>HYPERLINK("https://klvmarket.ru/catalog/masla/motornye/masla-dlya-kommercheskogo-transporta/maslo_motornoe_nevis_tx_5w30_peak/?oid=1937","открыть")</f>
        <v>открыть</v>
      </c>
    </row>
    <row r="173">
      <c r="A173" s="0" t="inlineStr">
        <is>
          <t xml:space="preserve">Масла › Моторные масла › Масла для коммерческого транспорта</t>
        </is>
      </c>
      <c r="B173" s="0" t="inlineStr">
        <is>
          <t xml:space="preserve">PEAK</t>
        </is>
      </c>
      <c r="C173" s="0" t="inlineStr">
        <is>
          <t xml:space="preserve">Масло моторное Nevis TX 5w30 PEAK</t>
        </is>
      </c>
      <c r="D173" s="0" t="inlineStr">
        <is>
          <t xml:space="preserve">200л, Бочка 200 л</t>
        </is>
      </c>
      <c r="E173" s="2" t="inlineStr">
        <is>
          <t xml:space="preserve">по запросу</t>
        </is>
      </c>
      <c r="G173" s="0" t="inlineStr">
        <is>
          <t xml:space="preserve">Нет в наличии</t>
        </is>
      </c>
      <c r="J173" s="7" t="str">
        <f>HYPERLINK("https://klvmarket.ru/catalog/masla/motornye/masla-dlya-kommercheskogo-transporta/maslo_motornoe_nevis_tx_5w30_peak/?oid=1938","открыть")</f>
        <v>открыть</v>
      </c>
    </row>
    <row r="174">
      <c r="A174" s="0" t="inlineStr">
        <is>
          <t xml:space="preserve">Масла › Моторные масла › Масла для коммерческого транспорта</t>
        </is>
      </c>
      <c r="B174" s="0" t="inlineStr">
        <is>
          <t xml:space="preserve">PEAK</t>
        </is>
      </c>
      <c r="C174" s="0" t="inlineStr">
        <is>
          <t xml:space="preserve">Масло моторное Nevis TX 5w40 PEAK</t>
        </is>
      </c>
      <c r="D174" s="0" t="inlineStr">
        <is>
          <t xml:space="preserve">180кг, Бочка 200 л</t>
        </is>
      </c>
      <c r="E174" s="2" t="inlineStr">
        <is>
          <t xml:space="preserve">по запросу</t>
        </is>
      </c>
      <c r="G174" s="0" t="inlineStr">
        <is>
          <t xml:space="preserve">В наличии</t>
        </is>
      </c>
      <c r="J174" s="7" t="str">
        <f>HYPERLINK("https://klvmarket.ru/catalog/masla/motornye/masla-dlya-kommercheskogo-transporta/peak-hd-full-synthetic/?oid=1207","открыть")</f>
        <v>открыть</v>
      </c>
    </row>
    <row r="175">
      <c r="A175" s="0" t="inlineStr">
        <is>
          <t xml:space="preserve">Масла › Моторные масла › Масла для коммерческого транспорта</t>
        </is>
      </c>
      <c r="B175" s="0" t="inlineStr">
        <is>
          <t xml:space="preserve">PEAK</t>
        </is>
      </c>
      <c r="C175" s="0" t="inlineStr">
        <is>
          <t xml:space="preserve">Масло моторное Nevis TX 5w40 PEAK</t>
        </is>
      </c>
      <c r="D175" s="0" t="inlineStr">
        <is>
          <t xml:space="preserve">20л</t>
        </is>
      </c>
      <c r="E175" s="2" t="inlineStr">
        <is>
          <t xml:space="preserve">по запросу</t>
        </is>
      </c>
      <c r="G175" s="0" t="inlineStr">
        <is>
          <t xml:space="preserve">В наличии</t>
        </is>
      </c>
      <c r="J175" s="7" t="str">
        <f>HYPERLINK("https://klvmarket.ru/catalog/masla/motornye/masla-dlya-kommercheskogo-transporta/peak-hd-full-synthetic/?oid=1206","открыть")</f>
        <v>открыть</v>
      </c>
    </row>
    <row r="176">
      <c r="A176" s="0" t="inlineStr">
        <is>
          <t xml:space="preserve">Масла › Моторные масла › Масла для коммерческого транспорта</t>
        </is>
      </c>
      <c r="B176" s="0" t="inlineStr">
        <is>
          <t xml:space="preserve">Teboil</t>
        </is>
      </c>
      <c r="C176" s="0" t="inlineStr">
        <is>
          <t xml:space="preserve">Масло моторное Power D 10w Teboil</t>
        </is>
      </c>
      <c r="D176" s="0" t="inlineStr">
        <is>
          <t xml:space="preserve">180кг</t>
        </is>
      </c>
      <c r="E176" s="4">
        <v>35100</v>
      </c>
      <c r="F176" s="6">
        <v>195</v>
      </c>
      <c r="G176" s="0" t="inlineStr">
        <is>
          <t xml:space="preserve">По запросу</t>
        </is>
      </c>
      <c r="J176" s="7" t="str">
        <f>HYPERLINK("https://klvmarket.ru/catalog/masla/motornye/masla-dlya-kommercheskogo-transporta/teboil-power-d-10w/?oid=1236","открыть")</f>
        <v>открыть</v>
      </c>
    </row>
    <row r="177">
      <c r="A177" s="0" t="inlineStr">
        <is>
          <t xml:space="preserve">Масла › Моторные масла › Масла для коммерческого транспорта</t>
        </is>
      </c>
      <c r="B177" s="0" t="inlineStr">
        <is>
          <t xml:space="preserve">Teboil</t>
        </is>
      </c>
      <c r="C177" s="0" t="inlineStr">
        <is>
          <t xml:space="preserve">Масло моторное Power D 30 Teboil</t>
        </is>
      </c>
      <c r="D177" s="0" t="inlineStr">
        <is>
          <t xml:space="preserve">180кг</t>
        </is>
      </c>
      <c r="E177" s="4">
        <v>35000</v>
      </c>
      <c r="F177" s="6">
        <v>194</v>
      </c>
      <c r="G177" s="0" t="inlineStr">
        <is>
          <t xml:space="preserve">По запросу</t>
        </is>
      </c>
      <c r="J177" s="7" t="str">
        <f>HYPERLINK("https://klvmarket.ru/catalog/masla/motornye/masla-dlya-kommercheskogo-transporta/teboil-power-d-30/?oid=1238","открыть")</f>
        <v>открыть</v>
      </c>
    </row>
    <row r="178">
      <c r="A178" s="0" t="inlineStr">
        <is>
          <t xml:space="preserve">Масла › Моторные масла › Масла для коммерческого транспорта</t>
        </is>
      </c>
      <c r="B178" s="0" t="inlineStr">
        <is>
          <t xml:space="preserve">GNV</t>
        </is>
      </c>
      <c r="C178" s="0" t="inlineStr">
        <is>
          <t xml:space="preserve">Масло моторное Premium Force 10W-30 GNV</t>
        </is>
      </c>
      <c r="D178" s="0" t="inlineStr">
        <is>
          <t xml:space="preserve">20л</t>
        </is>
      </c>
      <c r="E178" s="4">
        <v>8315</v>
      </c>
      <c r="F178" s="5">
        <v>416</v>
      </c>
      <c r="G178" s="0" t="inlineStr">
        <is>
          <t xml:space="preserve">В наличии</t>
        </is>
      </c>
      <c r="J178" s="7" t="str">
        <f>HYPERLINK("https://klvmarket.ru/catalog/masla/motornye/masla-dlya-kommercheskogo-transporta/maslo_motornoe_premium_force_10w_30_gnv/?oid=4246","открыть")</f>
        <v>открыть</v>
      </c>
    </row>
    <row r="179">
      <c r="A179" s="0" t="inlineStr">
        <is>
          <t xml:space="preserve">Масла › Моторные масла › Масла для коммерческого транспорта</t>
        </is>
      </c>
      <c r="B179" s="0" t="inlineStr">
        <is>
          <t xml:space="preserve">GNV</t>
        </is>
      </c>
      <c r="C179" s="0" t="inlineStr">
        <is>
          <t xml:space="preserve">Масло моторное Premium Force 10W-40 GNV</t>
        </is>
      </c>
      <c r="D179" s="0" t="inlineStr">
        <is>
          <t xml:space="preserve">20л</t>
        </is>
      </c>
      <c r="E179" s="4">
        <v>8500</v>
      </c>
      <c r="F179" s="5">
        <v>425</v>
      </c>
      <c r="G179" s="0" t="inlineStr">
        <is>
          <t xml:space="preserve">В наличии</t>
        </is>
      </c>
      <c r="J179" s="7" t="str">
        <f>HYPERLINK("https://klvmarket.ru/catalog/masla/motornye/masla-dlya-kommercheskogo-transporta/maslo_motornoe_premium_force_10w_40_gnv/?oid=4249","открыть")</f>
        <v>открыть</v>
      </c>
    </row>
    <row r="180">
      <c r="A180" s="0" t="inlineStr">
        <is>
          <t xml:space="preserve">Масла › Моторные масла › Масла для коммерческого транспорта</t>
        </is>
      </c>
      <c r="B180" s="0" t="inlineStr">
        <is>
          <t xml:space="preserve">GNV</t>
        </is>
      </c>
      <c r="C180" s="0" t="inlineStr">
        <is>
          <t xml:space="preserve">Масло моторное Premium Force 10W-40 GNV</t>
        </is>
      </c>
      <c r="D180" s="0" t="inlineStr">
        <is>
          <t xml:space="preserve">208л</t>
        </is>
      </c>
      <c r="E180" s="4">
        <v>73600</v>
      </c>
      <c r="F180" s="5">
        <v>354</v>
      </c>
      <c r="G180" s="0" t="inlineStr">
        <is>
          <t xml:space="preserve">В наличии</t>
        </is>
      </c>
      <c r="H180" s="8">
        <v>2</v>
      </c>
      <c r="J180" s="7" t="str">
        <f>HYPERLINK("https://klvmarket.ru/catalog/masla/motornye/masla-dlya-kommercheskogo-transporta/maslo_motornoe_premium_force_10w_40_gnv/?oid=4248","открыть")</f>
        <v>открыть</v>
      </c>
    </row>
    <row r="181">
      <c r="A181" s="0" t="inlineStr">
        <is>
          <t xml:space="preserve">Масла › Моторные масла › Масла для коммерческого транспорта</t>
        </is>
      </c>
      <c r="B181" s="0" t="inlineStr">
        <is>
          <t xml:space="preserve">Teboil</t>
        </is>
      </c>
      <c r="C181" s="0" t="inlineStr">
        <is>
          <t xml:space="preserve">Масло моторное Super HPD 10w30 Teboil</t>
        </is>
      </c>
      <c r="D181" s="0" t="inlineStr">
        <is>
          <t xml:space="preserve">175кг, Бочка 200 л</t>
        </is>
      </c>
      <c r="E181" s="4">
        <v>88700</v>
      </c>
      <c r="F181" s="6">
        <v>507</v>
      </c>
      <c r="G181" s="0" t="inlineStr">
        <is>
          <t xml:space="preserve">По запросу</t>
        </is>
      </c>
      <c r="H181" s="8">
        <v>20</v>
      </c>
      <c r="J181" s="7" t="str">
        <f>HYPERLINK("https://klvmarket.ru/catalog/masla/motornye/masla-dlya-kommercheskogo-transporta/teboil-super-hpd-10w30/?oid=1229","открыть")</f>
        <v>открыть</v>
      </c>
    </row>
    <row r="182">
      <c r="A182" s="0" t="inlineStr">
        <is>
          <t xml:space="preserve">Масла › Моторные масла › Масла для коммерческого транспорта</t>
        </is>
      </c>
      <c r="B182" s="0" t="inlineStr">
        <is>
          <t xml:space="preserve">Teboil</t>
        </is>
      </c>
      <c r="C182" s="0" t="inlineStr">
        <is>
          <t xml:space="preserve">Масло моторное Super HPD 10w40 Teboil</t>
        </is>
      </c>
      <c r="D182" s="0" t="inlineStr">
        <is>
          <t xml:space="preserve">175кг</t>
        </is>
      </c>
      <c r="E182" s="4">
        <v>91000</v>
      </c>
      <c r="F182" s="6">
        <v>520</v>
      </c>
      <c r="G182" s="0" t="inlineStr">
        <is>
          <t xml:space="preserve">В наличии</t>
        </is>
      </c>
      <c r="H182" s="8">
        <v>9</v>
      </c>
      <c r="J182" s="7" t="str">
        <f>HYPERLINK("https://klvmarket.ru/catalog/masla/motornye/masla-dlya-kommercheskogo-transporta/teboil-super-hpd-10w40/?oid=1231","открыть")</f>
        <v>открыть</v>
      </c>
    </row>
    <row r="183">
      <c r="A183" s="0" t="inlineStr">
        <is>
          <t xml:space="preserve">Масла › Моторные масла › Масла для коммерческого транспорта</t>
        </is>
      </c>
      <c r="B183" s="0" t="inlineStr">
        <is>
          <t xml:space="preserve">Teboil</t>
        </is>
      </c>
      <c r="C183" s="0" t="inlineStr">
        <is>
          <t xml:space="preserve">Масло моторное Super HPD 10w40 Teboil</t>
        </is>
      </c>
      <c r="D183" s="0" t="inlineStr">
        <is>
          <t xml:space="preserve">20л</t>
        </is>
      </c>
      <c r="E183" s="4">
        <v>9750</v>
      </c>
      <c r="F183" s="5">
        <v>488</v>
      </c>
      <c r="G183" s="0" t="inlineStr">
        <is>
          <t xml:space="preserve">По запросу</t>
        </is>
      </c>
      <c r="H183" s="8">
        <v>8</v>
      </c>
      <c r="J183" s="7" t="str">
        <f>HYPERLINK("https://klvmarket.ru/catalog/masla/motornye/masla-dlya-kommercheskogo-transporta/teboil-super-hpd-10w40/?oid=1230","открыть")</f>
        <v>открыть</v>
      </c>
    </row>
    <row r="184">
      <c r="A184" s="0" t="inlineStr">
        <is>
          <t xml:space="preserve">Масла › Моторные масла › Масла для коммерческого транспорта</t>
        </is>
      </c>
      <c r="B184" s="0" t="inlineStr">
        <is>
          <t xml:space="preserve">Teboil</t>
        </is>
      </c>
      <c r="C184" s="0" t="inlineStr">
        <is>
          <t xml:space="preserve">Масло моторное Super HPD 15w40 Teboil</t>
        </is>
      </c>
      <c r="D184" s="0" t="inlineStr">
        <is>
          <t xml:space="preserve">180кг, Бочка 200 л</t>
        </is>
      </c>
      <c r="E184" s="2" t="inlineStr">
        <is>
          <t xml:space="preserve">по запросу</t>
        </is>
      </c>
      <c r="G184" s="0" t="inlineStr">
        <is>
          <t xml:space="preserve">По запросу</t>
        </is>
      </c>
      <c r="H184" s="8">
        <v>1</v>
      </c>
      <c r="J184" s="7" t="str">
        <f>HYPERLINK("https://klvmarket.ru/catalog/masla/motornye/masla-dlya-kommercheskogo-transporta/teboil-super-hpd-15w40/?oid=1234","открыть")</f>
        <v>открыть</v>
      </c>
    </row>
    <row r="185">
      <c r="A185" s="0" t="inlineStr">
        <is>
          <t xml:space="preserve">Масла › Моторные масла › Масла для коммерческого транспорта</t>
        </is>
      </c>
      <c r="B185" s="0" t="inlineStr">
        <is>
          <t xml:space="preserve">Teboil</t>
        </is>
      </c>
      <c r="C185" s="0" t="inlineStr">
        <is>
          <t xml:space="preserve">Масло моторное Super HPD 15w40 Teboil</t>
        </is>
      </c>
      <c r="D185" s="0" t="inlineStr">
        <is>
          <t xml:space="preserve">20л</t>
        </is>
      </c>
      <c r="E185" s="4">
        <v>9030</v>
      </c>
      <c r="F185" s="5">
        <v>452</v>
      </c>
      <c r="G185" s="0" t="inlineStr">
        <is>
          <t xml:space="preserve">По запросу</t>
        </is>
      </c>
      <c r="H185" s="8">
        <v>13</v>
      </c>
      <c r="J185" s="7" t="str">
        <f>HYPERLINK("https://klvmarket.ru/catalog/masla/motornye/masla-dlya-kommercheskogo-transporta/teboil-super-hpd-15w40/?oid=1233","открыть")</f>
        <v>открыть</v>
      </c>
    </row>
    <row r="186">
      <c r="A186" s="0" t="inlineStr">
        <is>
          <t xml:space="preserve">Масла › Моторные масла › Масла для коммерческого транспорта</t>
        </is>
      </c>
      <c r="B186" s="0" t="inlineStr">
        <is>
          <t xml:space="preserve">Teboil</t>
        </is>
      </c>
      <c r="C186" s="0" t="inlineStr">
        <is>
          <t xml:space="preserve">Масло моторное Super HPD 5W-40 Teboil</t>
        </is>
      </c>
      <c r="D186" s="0" t="inlineStr">
        <is>
          <t xml:space="preserve">170кг</t>
        </is>
      </c>
      <c r="E186" s="4">
        <v>97800</v>
      </c>
      <c r="F186" s="6">
        <v>575</v>
      </c>
      <c r="G186" s="0" t="inlineStr">
        <is>
          <t xml:space="preserve">В наличии</t>
        </is>
      </c>
      <c r="H186" s="8">
        <v>3</v>
      </c>
      <c r="J186" s="7" t="str">
        <f>HYPERLINK("https://klvmarket.ru/catalog/masla/motornye/masla-dlya-kommercheskogo-transporta/teboil-super-hpd-5w-40/?oid=1226","открыть")</f>
        <v>открыть</v>
      </c>
    </row>
    <row r="187">
      <c r="A187" s="0" t="inlineStr">
        <is>
          <t xml:space="preserve">Масла › Моторные масла › Масла для коммерческого транспорта</t>
        </is>
      </c>
      <c r="B187" s="0" t="inlineStr">
        <is>
          <t xml:space="preserve">Teboil</t>
        </is>
      </c>
      <c r="C187" s="0" t="inlineStr">
        <is>
          <t xml:space="preserve">Масло моторное Super XLD-2 5w30 Teboil</t>
        </is>
      </c>
      <c r="D187" s="0" t="inlineStr">
        <is>
          <t xml:space="preserve">170кг</t>
        </is>
      </c>
      <c r="E187" s="4">
        <v>170000</v>
      </c>
      <c r="F187" s="6">
        <v>1000</v>
      </c>
      <c r="G187" s="0" t="inlineStr">
        <is>
          <t xml:space="preserve">В наличии</t>
        </is>
      </c>
      <c r="H187" s="8">
        <v>3</v>
      </c>
      <c r="J187" s="7" t="str">
        <f>HYPERLINK("https://klvmarket.ru/catalog/masla/motornye/masla-dlya-kommercheskogo-transporta/teboil-super-xld-2/?oid=1224","открыть")</f>
        <v>открыть</v>
      </c>
    </row>
    <row r="188">
      <c r="A188" s="0" t="inlineStr">
        <is>
          <t xml:space="preserve">Масла › Моторные масла › Масла для коммерческого транспорта</t>
        </is>
      </c>
      <c r="B188" s="0" t="inlineStr">
        <is>
          <t xml:space="preserve">Teboil</t>
        </is>
      </c>
      <c r="C188" s="0" t="inlineStr">
        <is>
          <t xml:space="preserve">Масло моторное Super XLD-2 5w30 Teboil</t>
        </is>
      </c>
      <c r="D188" s="0" t="inlineStr">
        <is>
          <t xml:space="preserve">20л</t>
        </is>
      </c>
      <c r="E188" s="4">
        <v>18756</v>
      </c>
      <c r="F188" s="5">
        <v>938</v>
      </c>
      <c r="G188" s="0" t="inlineStr">
        <is>
          <t xml:space="preserve">По запросу</t>
        </is>
      </c>
      <c r="H188" s="8">
        <v>33</v>
      </c>
      <c r="J188" s="7" t="str">
        <f>HYPERLINK("https://klvmarket.ru/catalog/masla/motornye/masla-dlya-kommercheskogo-transporta/teboil-super-xld-2/?oid=1223","открыть")</f>
        <v>открыть</v>
      </c>
    </row>
    <row r="189">
      <c r="A189" s="0" t="inlineStr">
        <is>
          <t xml:space="preserve">Масла › Моторные масла › Масла для коммерческого транспорта</t>
        </is>
      </c>
      <c r="B189" s="0" t="inlineStr">
        <is>
          <t xml:space="preserve">GNV</t>
        </is>
      </c>
      <c r="C189" s="0" t="inlineStr">
        <is>
          <t xml:space="preserve">Масло моторное Supreme Force 15W-40 GNV</t>
        </is>
      </c>
      <c r="D189" s="0" t="inlineStr">
        <is>
          <t xml:space="preserve">20л</t>
        </is>
      </c>
      <c r="E189" s="4">
        <v>6700</v>
      </c>
      <c r="F189" s="5">
        <v>335</v>
      </c>
      <c r="G189" s="0" t="inlineStr">
        <is>
          <t xml:space="preserve">В наличии</t>
        </is>
      </c>
      <c r="H189" s="8">
        <v>6</v>
      </c>
      <c r="J189" s="7" t="str">
        <f>HYPERLINK("https://klvmarket.ru/catalog/masla/motornye/masla-dlya-kommercheskogo-transporta/maslo_motornoe_supreme_force_15w_40_gnv/?oid=4259","открыть")</f>
        <v>открыть</v>
      </c>
    </row>
    <row r="190">
      <c r="A190" s="0" t="inlineStr">
        <is>
          <t xml:space="preserve">Масла › Моторные масла › Масла для коммерческого транспорта</t>
        </is>
      </c>
      <c r="B190" s="0" t="inlineStr">
        <is>
          <t xml:space="preserve">GNV</t>
        </is>
      </c>
      <c r="C190" s="0" t="inlineStr">
        <is>
          <t xml:space="preserve">Масло моторное Supreme Force 15W-40 GNV</t>
        </is>
      </c>
      <c r="D190" s="0" t="inlineStr">
        <is>
          <t xml:space="preserve">208л</t>
        </is>
      </c>
      <c r="E190" s="4">
        <v>59800</v>
      </c>
      <c r="F190" s="5">
        <v>288</v>
      </c>
      <c r="G190" s="0" t="inlineStr">
        <is>
          <t xml:space="preserve">В наличии</t>
        </is>
      </c>
      <c r="H190" s="8">
        <v>2</v>
      </c>
      <c r="J190" s="7" t="str">
        <f>HYPERLINK("https://klvmarket.ru/catalog/masla/motornye/masla-dlya-kommercheskogo-transporta/maslo_motornoe_supreme_force_15w_40_gnv/?oid=4258","открыть")</f>
        <v>открыть</v>
      </c>
    </row>
    <row r="191">
      <c r="A191" s="0" t="inlineStr">
        <is>
          <t xml:space="preserve">Масла › Моторные масла › Масла для коммерческого транспорта</t>
        </is>
      </c>
      <c r="B191" s="0" t="inlineStr">
        <is>
          <t xml:space="preserve">Лукойл</t>
        </is>
      </c>
      <c r="C191" s="0" t="inlineStr">
        <is>
          <t xml:space="preserve">Масло моторное АВАНГАРД 10w30 Лукойл</t>
        </is>
      </c>
      <c r="D191" s="0" t="inlineStr">
        <is>
          <t xml:space="preserve">180кг</t>
        </is>
      </c>
      <c r="E191" s="4">
        <v>37440</v>
      </c>
      <c r="F191" s="6">
        <v>208</v>
      </c>
      <c r="G191" s="0" t="inlineStr">
        <is>
          <t xml:space="preserve">По запросу</t>
        </is>
      </c>
      <c r="J191" s="7" t="str">
        <f>HYPERLINK("https://klvmarket.ru/catalog/masla/motornye/masla-dlya-kommercheskogo-transporta/lukoyl-avangard-10w30/?oid=1155","открыть")</f>
        <v>открыть</v>
      </c>
    </row>
    <row r="192">
      <c r="A192" s="0" t="inlineStr">
        <is>
          <t xml:space="preserve">Масла › Моторные масла › Масла для коммерческого транспорта</t>
        </is>
      </c>
      <c r="B192" s="0" t="inlineStr">
        <is>
          <t xml:space="preserve">Лукойл</t>
        </is>
      </c>
      <c r="C192" s="0" t="inlineStr">
        <is>
          <t xml:space="preserve">Масло моторное АВАНГАРД 10w40 Лукойл</t>
        </is>
      </c>
      <c r="D192" s="0" t="inlineStr">
        <is>
          <t xml:space="preserve">5л</t>
        </is>
      </c>
      <c r="E192" s="4">
        <v>1600</v>
      </c>
      <c r="F192" s="5">
        <v>320</v>
      </c>
      <c r="G192" s="0" t="inlineStr">
        <is>
          <t xml:space="preserve">В наличии</t>
        </is>
      </c>
      <c r="H192" s="8">
        <v>41</v>
      </c>
      <c r="J192" s="7" t="str">
        <f>HYPERLINK("https://klvmarket.ru/catalog/masla/motornye/masla-dlya-kommercheskogo-transporta/lukoyl-avangard-10w40/?oid=1156","открыть")</f>
        <v>открыть</v>
      </c>
    </row>
    <row r="193">
      <c r="A193" s="0" t="inlineStr">
        <is>
          <t xml:space="preserve">Масла › Моторные масла › Масла для коммерческого транспорта</t>
        </is>
      </c>
      <c r="B193" s="0" t="inlineStr">
        <is>
          <t xml:space="preserve">Лукойл</t>
        </is>
      </c>
      <c r="C193" s="0" t="inlineStr">
        <is>
          <t xml:space="preserve">Масло моторное АВАНГАРД 15w40 Лукойл</t>
        </is>
      </c>
      <c r="D193" s="0" t="inlineStr">
        <is>
          <t xml:space="preserve">5л</t>
        </is>
      </c>
      <c r="E193" s="4">
        <v>1530</v>
      </c>
      <c r="F193" s="5">
        <v>306</v>
      </c>
      <c r="G193" s="0" t="inlineStr">
        <is>
          <t xml:space="preserve">В наличии</t>
        </is>
      </c>
      <c r="H193" s="8">
        <v>39</v>
      </c>
      <c r="J193" s="7" t="str">
        <f>HYPERLINK("https://klvmarket.ru/catalog/masla/motornye/masla-dlya-kommercheskogo-transporta/lukoyl-avangard-15w40/?oid=1160","открыть")</f>
        <v>открыть</v>
      </c>
    </row>
    <row r="194">
      <c r="A194" s="0" t="inlineStr">
        <is>
          <t xml:space="preserve">Масла › Моторные масла › Масла для коммерческого транспорта</t>
        </is>
      </c>
      <c r="B194" s="0" t="inlineStr">
        <is>
          <t xml:space="preserve">Лукойл</t>
        </is>
      </c>
      <c r="C194" s="0" t="inlineStr">
        <is>
          <t xml:space="preserve">Масло моторное АВАНГАРД 15w40 Лукойл</t>
        </is>
      </c>
      <c r="D194" s="0" t="inlineStr">
        <is>
          <t xml:space="preserve">20л</t>
        </is>
      </c>
      <c r="E194" s="4">
        <v>5500</v>
      </c>
      <c r="F194" s="5">
        <v>275</v>
      </c>
      <c r="G194" s="0" t="inlineStr">
        <is>
          <t xml:space="preserve">В наличии</t>
        </is>
      </c>
      <c r="H194" s="8">
        <v>4</v>
      </c>
      <c r="J194" s="7" t="str">
        <f>HYPERLINK("https://klvmarket.ru/catalog/masla/motornye/masla-dlya-kommercheskogo-transporta/lukoyl-avangard-15w40/?oid=1161","открыть")</f>
        <v>открыть</v>
      </c>
    </row>
    <row r="195">
      <c r="A195" s="0" t="inlineStr">
        <is>
          <t xml:space="preserve">Масла › Моторные масла › Масла для коммерческого транспорта</t>
        </is>
      </c>
      <c r="B195" s="0" t="inlineStr">
        <is>
          <t xml:space="preserve">Лукойл</t>
        </is>
      </c>
      <c r="C195" s="0" t="inlineStr">
        <is>
          <t xml:space="preserve">Масло моторное АВАНГАРД 20w50 Лукойл</t>
        </is>
      </c>
      <c r="D195" s="0" t="inlineStr">
        <is>
          <t xml:space="preserve">185кг</t>
        </is>
      </c>
      <c r="E195" s="2" t="inlineStr">
        <is>
          <t xml:space="preserve">по запросу</t>
        </is>
      </c>
      <c r="G195" s="0" t="inlineStr">
        <is>
          <t xml:space="preserve">Нет в наличии</t>
        </is>
      </c>
      <c r="J195" s="7" t="str">
        <f>HYPERLINK("https://klvmarket.ru/catalog/masla/motornye/masla-dlya-kommercheskogo-transporta/maslo_motornoe_avangard_20w50_lukoyl/?oid=3430","открыть")</f>
        <v>открыть</v>
      </c>
    </row>
    <row r="196">
      <c r="A196" s="0" t="inlineStr">
        <is>
          <t xml:space="preserve">Масла › Моторные масла › Масла для коммерческого транспорта</t>
        </is>
      </c>
      <c r="B196" s="0" t="inlineStr">
        <is>
          <t xml:space="preserve">Лукойл</t>
        </is>
      </c>
      <c r="C196" s="0" t="inlineStr">
        <is>
          <t xml:space="preserve">Масло моторное АВАНГАРД sae 40 Лукойл</t>
        </is>
      </c>
      <c r="D196" s="0" t="inlineStr">
        <is>
          <t xml:space="preserve">180кг, Бочка 200 л</t>
        </is>
      </c>
      <c r="E196" s="2" t="inlineStr">
        <is>
          <t xml:space="preserve">по запросу</t>
        </is>
      </c>
      <c r="G196" s="0" t="inlineStr">
        <is>
          <t xml:space="preserve">Нет в наличии</t>
        </is>
      </c>
      <c r="J196" s="7" t="str">
        <f>HYPERLINK("https://klvmarket.ru/catalog/masla/motornye/masla-dlya-kommercheskogo-transporta/maslo_motornoe_avangard_sae40_lukoyl/?oid=2050","открыть")</f>
        <v>открыть</v>
      </c>
    </row>
    <row r="197">
      <c r="A197" s="0" t="inlineStr">
        <is>
          <t xml:space="preserve">Масла › Моторные масла › Масла для коммерческого транспорта</t>
        </is>
      </c>
      <c r="B197" s="0" t="inlineStr">
        <is>
          <t xml:space="preserve">Лукойл</t>
        </is>
      </c>
      <c r="C197" s="0" t="inlineStr">
        <is>
          <t xml:space="preserve">Масло моторное АВАНГАРД sae 50 Лукойл</t>
        </is>
      </c>
      <c r="D197" s="0" t="inlineStr">
        <is>
          <t xml:space="preserve">180кг, Бочка 200 л</t>
        </is>
      </c>
      <c r="E197" s="2" t="inlineStr">
        <is>
          <t xml:space="preserve">по запросу</t>
        </is>
      </c>
      <c r="G197" s="0" t="inlineStr">
        <is>
          <t xml:space="preserve">Нет в наличии</t>
        </is>
      </c>
      <c r="J197" s="7" t="str">
        <f>HYPERLINK("https://klvmarket.ru/catalog/masla/motornye/masla-dlya-kommercheskogo-transporta/maslo_motornoe_avangard_sae_50_lukoyl/?oid=2052","открыть")</f>
        <v>открыть</v>
      </c>
    </row>
    <row r="198">
      <c r="A198" s="0" t="inlineStr">
        <is>
          <t xml:space="preserve">Масла › Моторные масла › Масла для коммерческого транспорта</t>
        </is>
      </c>
      <c r="B198" s="0" t="inlineStr">
        <is>
          <t xml:space="preserve">Лукойл</t>
        </is>
      </c>
      <c r="C198" s="0" t="inlineStr">
        <is>
          <t xml:space="preserve">Масло моторное АВАНГАРД ПРОФЕССИОНАЛ 10w40 Лукойл</t>
        </is>
      </c>
      <c r="D198" s="0" t="inlineStr">
        <is>
          <t xml:space="preserve">180кг, Бочка 200 л</t>
        </is>
      </c>
      <c r="E198" s="4">
        <v>77997</v>
      </c>
      <c r="F198" s="6">
        <v>433</v>
      </c>
      <c r="G198" s="0" t="inlineStr">
        <is>
          <t xml:space="preserve">В наличии</t>
        </is>
      </c>
      <c r="J198" s="7" t="str">
        <f>HYPERLINK("https://klvmarket.ru/catalog/masla/motornye/masla-dlya-kommercheskogo-transporta/lukoyl-avangard-professional/?oid=1189","открыть")</f>
        <v>открыть</v>
      </c>
    </row>
    <row r="199">
      <c r="A199" s="0" t="inlineStr">
        <is>
          <t xml:space="preserve">Масла › Моторные масла › Масла для коммерческого транспорта</t>
        </is>
      </c>
      <c r="B199" s="0" t="inlineStr">
        <is>
          <t xml:space="preserve">Лукойл</t>
        </is>
      </c>
      <c r="C199" s="0" t="inlineStr">
        <is>
          <t xml:space="preserve">Масло моторное АВАНГАРД ПРОФЕССИОНАЛ 5w30 Лукойл</t>
        </is>
      </c>
      <c r="D199" s="0" t="inlineStr">
        <is>
          <t xml:space="preserve">170кг, Бочка 200 л</t>
        </is>
      </c>
      <c r="E199" s="4">
        <v>94180</v>
      </c>
      <c r="F199" s="6">
        <v>554</v>
      </c>
      <c r="G199" s="0" t="inlineStr">
        <is>
          <t xml:space="preserve">По запросу</t>
        </is>
      </c>
      <c r="J199" s="7" t="str">
        <f>HYPERLINK("https://klvmarket.ru/catalog/masla/motornye/masla-dlya-kommercheskogo-transporta/lukoyl-avangard-professional-5w30/?oid=1194","открыть")</f>
        <v>открыть</v>
      </c>
    </row>
    <row r="200">
      <c r="A200" s="0" t="inlineStr">
        <is>
          <t xml:space="preserve">Масла › Моторные масла › Масла для коммерческого транспорта</t>
        </is>
      </c>
      <c r="B200" s="0" t="inlineStr">
        <is>
          <t xml:space="preserve">Лукойл</t>
        </is>
      </c>
      <c r="C200" s="0" t="inlineStr">
        <is>
          <t xml:space="preserve">Масло моторное АВАНГАРД ПРОФЕССИОНАЛ 5w30 Лукойл</t>
        </is>
      </c>
      <c r="D200" s="0" t="inlineStr">
        <is>
          <t xml:space="preserve">51л</t>
        </is>
      </c>
      <c r="E200" s="4">
        <v>25244</v>
      </c>
      <c r="F200" s="5">
        <v>495</v>
      </c>
      <c r="G200" s="0" t="inlineStr">
        <is>
          <t xml:space="preserve">По запросу</t>
        </is>
      </c>
      <c r="J200" s="7" t="str">
        <f>HYPERLINK("https://klvmarket.ru/catalog/masla/motornye/masla-dlya-kommercheskogo-transporta/lukoyl-avangard-professional-5w30/?oid=1193","открыть")</f>
        <v>открыть</v>
      </c>
    </row>
    <row r="201">
      <c r="A201" s="0" t="inlineStr">
        <is>
          <t xml:space="preserve">Масла › Моторные масла › Масла для коммерческого транспорта</t>
        </is>
      </c>
      <c r="B201" s="0" t="inlineStr">
        <is>
          <t xml:space="preserve">Лукойл</t>
        </is>
      </c>
      <c r="C201" s="0" t="inlineStr">
        <is>
          <t xml:space="preserve">Масло моторное АВАНГАРД ПРОФЕССИОНАЛ LS 10w40 Лукойл</t>
        </is>
      </c>
      <c r="D201" s="0" t="inlineStr">
        <is>
          <t xml:space="preserve">50л</t>
        </is>
      </c>
      <c r="E201" s="2" t="inlineStr">
        <is>
          <t xml:space="preserve">по запросу</t>
        </is>
      </c>
      <c r="G201" s="0" t="inlineStr">
        <is>
          <t xml:space="preserve">Нет в наличии</t>
        </is>
      </c>
      <c r="J201" s="7" t="str">
        <f>HYPERLINK("https://klvmarket.ru/catalog/masla/motornye/masla-dlya-kommercheskogo-transporta/maslo_motornoe_avangard_professional_ls_10w40_lukoyl/?oid=2054","открыть")</f>
        <v>открыть</v>
      </c>
    </row>
    <row r="202">
      <c r="A202" s="0" t="inlineStr">
        <is>
          <t xml:space="preserve">Масла › Моторные масла › Масла для коммерческого транспорта</t>
        </is>
      </c>
      <c r="B202" s="0" t="inlineStr">
        <is>
          <t xml:space="preserve">Лукойл</t>
        </is>
      </c>
      <c r="C202" s="0" t="inlineStr">
        <is>
          <t xml:space="preserve">Масло моторное АВАНГАРД ПРОФЕССИОНАЛ LS 5w30 Лукойл</t>
        </is>
      </c>
      <c r="D202" s="0" t="inlineStr">
        <is>
          <t xml:space="preserve">170кг</t>
        </is>
      </c>
      <c r="E202" s="4">
        <v>95035</v>
      </c>
      <c r="F202" s="6">
        <v>559</v>
      </c>
      <c r="G202" s="0" t="inlineStr">
        <is>
          <t xml:space="preserve">По запросу</t>
        </is>
      </c>
      <c r="J202" s="7" t="str">
        <f>HYPERLINK("https://klvmarket.ru/catalog/masla/motornye/masla-dlya-kommercheskogo-transporta/lukoyl-avangard-professional-ls-/?oid=1192","открыть")</f>
        <v>открыть</v>
      </c>
    </row>
    <row r="203">
      <c r="A203" s="0" t="inlineStr">
        <is>
          <t xml:space="preserve">Масла › Моторные масла › Масла для коммерческого транспорта</t>
        </is>
      </c>
      <c r="B203" s="0" t="inlineStr">
        <is>
          <t xml:space="preserve">Лукойл</t>
        </is>
      </c>
      <c r="C203" s="0" t="inlineStr">
        <is>
          <t xml:space="preserve">Масло моторное АВАНГАРД УЛЬТРА 10w30 Лукойл</t>
        </is>
      </c>
      <c r="D203" s="0" t="inlineStr">
        <is>
          <t xml:space="preserve">180кг, Бочка 200 л</t>
        </is>
      </c>
      <c r="E203" s="4">
        <v>59400</v>
      </c>
      <c r="F203" s="6">
        <v>330</v>
      </c>
      <c r="G203" s="0" t="inlineStr">
        <is>
          <t xml:space="preserve">В наличии</t>
        </is>
      </c>
      <c r="J203" s="7" t="str">
        <f>HYPERLINK("https://klvmarket.ru/catalog/masla/motornye/masla-dlya-kommercheskogo-transporta/lukoyl-avangard-ultra-10w30/?oid=1177","открыть")</f>
        <v>открыть</v>
      </c>
    </row>
    <row r="204">
      <c r="A204" s="0" t="inlineStr">
        <is>
          <t xml:space="preserve">Масла › Моторные масла › Масла для коммерческого транспорта</t>
        </is>
      </c>
      <c r="B204" s="0" t="inlineStr">
        <is>
          <t xml:space="preserve">Лукойл</t>
        </is>
      </c>
      <c r="C204" s="0" t="inlineStr">
        <is>
          <t xml:space="preserve">Масло моторное АВАНГАРД УЛЬТРА 10w40 Лукойл</t>
        </is>
      </c>
      <c r="D204" s="0" t="inlineStr">
        <is>
          <t xml:space="preserve">5л</t>
        </is>
      </c>
      <c r="E204" s="4">
        <v>1750</v>
      </c>
      <c r="F204" s="5">
        <v>350</v>
      </c>
      <c r="G204" s="0" t="inlineStr">
        <is>
          <t xml:space="preserve">В наличии</t>
        </is>
      </c>
      <c r="H204" s="8">
        <v>32</v>
      </c>
      <c r="J204" s="7" t="str">
        <f>HYPERLINK("https://klvmarket.ru/catalog/masla/motornye/masla-dlya-kommercheskogo-transporta/lukoyl-avangard-ultra-10w40/?oid=1178","открыть")</f>
        <v>открыть</v>
      </c>
    </row>
    <row r="205">
      <c r="A205" s="0" t="inlineStr">
        <is>
          <t xml:space="preserve">Масла › Моторные масла › Масла для коммерческого транспорта</t>
        </is>
      </c>
      <c r="B205" s="0" t="inlineStr">
        <is>
          <t xml:space="preserve">Лукойл</t>
        </is>
      </c>
      <c r="C205" s="0" t="inlineStr">
        <is>
          <t xml:space="preserve">Масло моторное АВАНГАРД УЛЬТРА 15w40 Лукойл</t>
        </is>
      </c>
      <c r="D205" s="0" t="inlineStr">
        <is>
          <t xml:space="preserve">5л</t>
        </is>
      </c>
      <c r="E205" s="4">
        <v>1700</v>
      </c>
      <c r="F205" s="5">
        <v>340</v>
      </c>
      <c r="G205" s="0" t="inlineStr">
        <is>
          <t xml:space="preserve">В наличии</t>
        </is>
      </c>
      <c r="H205" s="8">
        <v>23</v>
      </c>
      <c r="J205" s="7" t="str">
        <f>HYPERLINK("https://klvmarket.ru/catalog/masla/motornye/masla-dlya-kommercheskogo-transporta/lukoyl-avangard-ultra-15w40/?oid=1182","открыть")</f>
        <v>открыть</v>
      </c>
    </row>
    <row r="206">
      <c r="A206" s="0" t="inlineStr">
        <is>
          <t xml:space="preserve">Масла › Моторные масла › Масла для коммерческого транспорта</t>
        </is>
      </c>
      <c r="B206" s="0" t="inlineStr">
        <is>
          <t xml:space="preserve">Лукойл</t>
        </is>
      </c>
      <c r="C206" s="0" t="inlineStr">
        <is>
          <t xml:space="preserve">Масло моторное АВАНГАРД УЛЬТРА 15w40 Лукойл</t>
        </is>
      </c>
      <c r="D206" s="0" t="inlineStr">
        <is>
          <t xml:space="preserve">20л</t>
        </is>
      </c>
      <c r="E206" s="4">
        <v>6380</v>
      </c>
      <c r="F206" s="5">
        <v>319</v>
      </c>
      <c r="G206" s="0" t="inlineStr">
        <is>
          <t xml:space="preserve">В наличии</t>
        </is>
      </c>
      <c r="H206" s="8">
        <v>23</v>
      </c>
      <c r="J206" s="7" t="str">
        <f>HYPERLINK("https://klvmarket.ru/catalog/masla/motornye/masla-dlya-kommercheskogo-transporta/lukoyl-avangard-ultra-15w40/?oid=1183","открыть")</f>
        <v>открыть</v>
      </c>
    </row>
    <row r="207">
      <c r="A207" s="0" t="inlineStr">
        <is>
          <t xml:space="preserve">Масла › Моторные масла › Масла для коммерческого транспорта</t>
        </is>
      </c>
      <c r="B207" s="0" t="inlineStr">
        <is>
          <t xml:space="preserve">Лукойл</t>
        </is>
      </c>
      <c r="C207" s="0" t="inlineStr">
        <is>
          <t xml:space="preserve">Масло моторное АВАНГАРД УЛЬТРА 5w40 Лукойл</t>
        </is>
      </c>
      <c r="D207" s="0" t="inlineStr">
        <is>
          <t xml:space="preserve">5л</t>
        </is>
      </c>
      <c r="E207" s="4">
        <v>2640</v>
      </c>
      <c r="F207" s="5">
        <v>528</v>
      </c>
      <c r="G207" s="0" t="inlineStr">
        <is>
          <t xml:space="preserve">В наличии</t>
        </is>
      </c>
      <c r="H207" s="8">
        <v>11</v>
      </c>
      <c r="J207" s="7" t="str">
        <f>HYPERLINK("https://klvmarket.ru/catalog/masla/motornye/masla-dlya-kommercheskogo-transporta/lukoyl-avangard-ultra-5w40/?oid=1173","открыть")</f>
        <v>открыть</v>
      </c>
    </row>
    <row r="208">
      <c r="A208" s="0" t="inlineStr">
        <is>
          <t xml:space="preserve">Масла › Моторные масла › Масла для коммерческого транспорта</t>
        </is>
      </c>
      <c r="B208" s="0" t="inlineStr">
        <is>
          <t xml:space="preserve">Лукойл</t>
        </is>
      </c>
      <c r="C208" s="0" t="inlineStr">
        <is>
          <t xml:space="preserve">Масло моторное АВАНГАРД УЛЬТРА M3 15w40 Лукойл</t>
        </is>
      </c>
      <c r="D208" s="0" t="inlineStr">
        <is>
          <t xml:space="preserve">180кг</t>
        </is>
      </c>
      <c r="E208" s="4">
        <v>63360</v>
      </c>
      <c r="F208" s="6">
        <v>352</v>
      </c>
      <c r="G208" s="0" t="inlineStr">
        <is>
          <t xml:space="preserve">В наличии</t>
        </is>
      </c>
      <c r="J208" s="7" t="str">
        <f>HYPERLINK("https://klvmarket.ru/catalog/masla/motornye/masla-dlya-kommercheskogo-transporta/lukoyl-avangard-ultra-m3/?oid=1679","открыть")</f>
        <v>открыть</v>
      </c>
    </row>
    <row r="209">
      <c r="A209" s="0" t="inlineStr">
        <is>
          <t xml:space="preserve">Масла › Моторные масла › Масла для коммерческого транспорта</t>
        </is>
      </c>
      <c r="B209" s="0" t="inlineStr">
        <is>
          <t xml:space="preserve">Лукойл</t>
        </is>
      </c>
      <c r="C209" s="0" t="inlineStr">
        <is>
          <t xml:space="preserve">Масло моторное АВАНГАРД УЛЬТРА PLUS 10w40 Лукойл</t>
        </is>
      </c>
      <c r="D209" s="0" t="inlineStr">
        <is>
          <t xml:space="preserve">180кг, Бочка 200 л</t>
        </is>
      </c>
      <c r="E209" s="4">
        <v>61920</v>
      </c>
      <c r="F209" s="6">
        <v>344</v>
      </c>
      <c r="G209" s="0" t="inlineStr">
        <is>
          <t xml:space="preserve">По запросу</t>
        </is>
      </c>
      <c r="J209" s="7" t="str">
        <f>HYPERLINK("https://klvmarket.ru/catalog/masla/motornye/masla-dlya-kommercheskogo-transporta/lukoyl-avangard-ultra-plus/?oid=1186","открыть")</f>
        <v>открыть</v>
      </c>
    </row>
    <row r="210">
      <c r="A210" s="0" t="inlineStr">
        <is>
          <t xml:space="preserve">Масла › Моторные масла › Масла для коммерческого транспорта</t>
        </is>
      </c>
      <c r="B210" s="0" t="inlineStr">
        <is>
          <t xml:space="preserve">Лукойл</t>
        </is>
      </c>
      <c r="C210" s="0" t="inlineStr">
        <is>
          <t xml:space="preserve">Масло моторное АВАНГАРД ЭКСТРА 10w40 Лукойл</t>
        </is>
      </c>
      <c r="D210" s="0" t="inlineStr">
        <is>
          <t xml:space="preserve">5л</t>
        </is>
      </c>
      <c r="E210" s="4">
        <v>1650</v>
      </c>
      <c r="F210" s="5">
        <v>330</v>
      </c>
      <c r="G210" s="0" t="inlineStr">
        <is>
          <t xml:space="preserve">В наличии</t>
        </is>
      </c>
      <c r="H210" s="8">
        <v>21</v>
      </c>
      <c r="J210" s="7" t="str">
        <f>HYPERLINK("https://klvmarket.ru/catalog/masla/motornye/masla-dlya-kommercheskogo-transporta/lukoyl-avangard-ekstra-10w40/?oid=1164","открыть")</f>
        <v>открыть</v>
      </c>
    </row>
    <row r="211">
      <c r="A211" s="0" t="inlineStr">
        <is>
          <t xml:space="preserve">Масла › Моторные масла › Масла для коммерческого транспорта</t>
        </is>
      </c>
      <c r="B211" s="0" t="inlineStr">
        <is>
          <t xml:space="preserve">Лукойл</t>
        </is>
      </c>
      <c r="C211" s="0" t="inlineStr">
        <is>
          <t xml:space="preserve">Масло моторное АВАНГАРД ЭКСТРА 10w40 Лукойл</t>
        </is>
      </c>
      <c r="D211" s="0" t="inlineStr">
        <is>
          <t xml:space="preserve">20л</t>
        </is>
      </c>
      <c r="E211" s="4">
        <v>6200</v>
      </c>
      <c r="F211" s="5">
        <v>310</v>
      </c>
      <c r="G211" s="0" t="inlineStr">
        <is>
          <t xml:space="preserve">В наличии</t>
        </is>
      </c>
      <c r="H211" s="8">
        <v>19</v>
      </c>
      <c r="J211" s="7" t="str">
        <f>HYPERLINK("https://klvmarket.ru/catalog/masla/motornye/masla-dlya-kommercheskogo-transporta/lukoyl-avangard-ekstra-10w40/?oid=1165","открыть")</f>
        <v>открыть</v>
      </c>
    </row>
    <row r="212">
      <c r="A212" s="0" t="inlineStr">
        <is>
          <t xml:space="preserve">Масла › Моторные масла › Масла для коммерческого транспорта</t>
        </is>
      </c>
      <c r="B212" s="0" t="inlineStr">
        <is>
          <t xml:space="preserve">Лукойл</t>
        </is>
      </c>
      <c r="C212" s="0" t="inlineStr">
        <is>
          <t xml:space="preserve">Масло моторное АВАНГАРД ЭКСТРА 15w40 Лукойл</t>
        </is>
      </c>
      <c r="D212" s="0" t="inlineStr">
        <is>
          <t xml:space="preserve">180кг, Бочка 200 л</t>
        </is>
      </c>
      <c r="E212" s="4">
        <v>48600</v>
      </c>
      <c r="F212" s="6">
        <v>270</v>
      </c>
      <c r="G212" s="0" t="inlineStr">
        <is>
          <t xml:space="preserve">В наличии</t>
        </is>
      </c>
      <c r="J212" s="7" t="str">
        <f>HYPERLINK("https://klvmarket.ru/catalog/masla/motornye/masla-dlya-kommercheskogo-transporta/lukoyl-avangard-ekstra-15w40/?oid=1171","открыть")</f>
        <v>открыть</v>
      </c>
    </row>
    <row r="213">
      <c r="A213" s="0" t="inlineStr">
        <is>
          <t xml:space="preserve">Масла › Моторные масла › Масла для коммерческого транспорта</t>
        </is>
      </c>
      <c r="B213" s="0" t="inlineStr">
        <is>
          <t xml:space="preserve">Лукойл</t>
        </is>
      </c>
      <c r="C213" s="0" t="inlineStr">
        <is>
          <t xml:space="preserve">Масло моторное АВАНГАРД ЭКСТРА 15w40 Лукойл</t>
        </is>
      </c>
      <c r="D213" s="0" t="inlineStr">
        <is>
          <t xml:space="preserve">5л</t>
        </is>
      </c>
      <c r="E213" s="4">
        <v>1435</v>
      </c>
      <c r="F213" s="5">
        <v>287</v>
      </c>
      <c r="G213" s="0" t="inlineStr">
        <is>
          <t xml:space="preserve">В наличии</t>
        </is>
      </c>
      <c r="J213" s="7" t="str">
        <f>HYPERLINK("https://klvmarket.ru/catalog/masla/motornye/masla-dlya-kommercheskogo-transporta/lukoyl-avangard-ekstra-15w40/?oid=1168","открыть")</f>
        <v>открыть</v>
      </c>
    </row>
    <row r="214">
      <c r="A214" s="0" t="inlineStr">
        <is>
          <t xml:space="preserve">Масла › Моторные масла › Масла для коммерческого транспорта</t>
        </is>
      </c>
      <c r="B214" s="0" t="inlineStr">
        <is>
          <t xml:space="preserve">Лукойл</t>
        </is>
      </c>
      <c r="C214" s="0" t="inlineStr">
        <is>
          <t xml:space="preserve">Масло моторное АВАНГАРД ЭКСТРА 15w40 Лукойл</t>
        </is>
      </c>
      <c r="D214" s="0" t="inlineStr">
        <is>
          <t xml:space="preserve">18л</t>
        </is>
      </c>
      <c r="E214" s="4">
        <v>5465</v>
      </c>
      <c r="F214" s="5">
        <v>304</v>
      </c>
      <c r="G214" s="0" t="inlineStr">
        <is>
          <t xml:space="preserve">В наличии</t>
        </is>
      </c>
      <c r="J214" s="7" t="str">
        <f>HYPERLINK("https://klvmarket.ru/catalog/masla/motornye/masla-dlya-kommercheskogo-transporta/lukoyl-avangard-ekstra-15w40/?oid=1169","открыть")</f>
        <v>открыть</v>
      </c>
    </row>
    <row r="215">
      <c r="A215" s="0" t="inlineStr">
        <is>
          <t xml:space="preserve">Масла › Моторные масла › Масла для коммерческого транспорта</t>
        </is>
      </c>
      <c r="B215" s="0" t="inlineStr">
        <is>
          <t xml:space="preserve">Лукойл</t>
        </is>
      </c>
      <c r="C215" s="0" t="inlineStr">
        <is>
          <t xml:space="preserve">Масло моторное АВАНГАРД ЭКСТРА 15w40 Лукойл</t>
        </is>
      </c>
      <c r="D215" s="0" t="inlineStr">
        <is>
          <t xml:space="preserve">49л</t>
        </is>
      </c>
      <c r="E215" s="4">
        <v>12225</v>
      </c>
      <c r="F215" s="5">
        <v>249</v>
      </c>
      <c r="G215" s="0" t="inlineStr">
        <is>
          <t xml:space="preserve">В наличии</t>
        </is>
      </c>
      <c r="J215" s="7" t="str">
        <f>HYPERLINK("https://klvmarket.ru/catalog/masla/motornye/masla-dlya-kommercheskogo-transporta/lukoyl-avangard-ekstra-15w40/?oid=1170","открыть")</f>
        <v>открыть</v>
      </c>
    </row>
    <row r="216">
      <c r="A216" s="0" t="inlineStr">
        <is>
          <t xml:space="preserve">Масла › Моторные масла › Масла для коммерческого транспорта</t>
        </is>
      </c>
      <c r="B216" s="0" t="inlineStr">
        <is>
          <t xml:space="preserve">Лукойл</t>
        </is>
      </c>
      <c r="C216" s="0" t="inlineStr">
        <is>
          <t xml:space="preserve">Масло моторное ДИЗЕЛЬ М10Г2к Лукойл</t>
        </is>
      </c>
      <c r="D216" s="0" t="inlineStr">
        <is>
          <t xml:space="preserve">185кг</t>
        </is>
      </c>
      <c r="E216" s="2" t="inlineStr">
        <is>
          <t xml:space="preserve">по запросу</t>
        </is>
      </c>
      <c r="G216" s="0" t="inlineStr">
        <is>
          <t xml:space="preserve">Нет в наличии</t>
        </is>
      </c>
      <c r="J216" s="7" t="str">
        <f>HYPERLINK("https://klvmarket.ru/catalog/masla/motornye/masla-dlya-kommercheskogo-transporta/maslo_motornoe_dizel_m10g2k_lukoyl/?oid=3382","открыть")</f>
        <v>открыть</v>
      </c>
    </row>
    <row r="217">
      <c r="A217" s="0" t="inlineStr">
        <is>
          <t xml:space="preserve">Масла › Моторные масла › Масла для коммерческого транспорта</t>
        </is>
      </c>
      <c r="B217" s="0" t="inlineStr">
        <is>
          <t xml:space="preserve">Лукойл</t>
        </is>
      </c>
      <c r="C217" s="0" t="inlineStr">
        <is>
          <t xml:space="preserve">Масло моторное ДИЗЕЛЬ М10Г2к Лукойл</t>
        </is>
      </c>
      <c r="D217" s="0" t="inlineStr">
        <is>
          <t xml:space="preserve">20л</t>
        </is>
      </c>
      <c r="E217" s="2" t="inlineStr">
        <is>
          <t xml:space="preserve">по запросу</t>
        </is>
      </c>
      <c r="G217" s="0" t="inlineStr">
        <is>
          <t xml:space="preserve">Нет в наличии</t>
        </is>
      </c>
      <c r="J217" s="7" t="str">
        <f>HYPERLINK("https://klvmarket.ru/catalog/masla/motornye/masla-dlya-kommercheskogo-transporta/maslo_motornoe_dizel_m10g2k_lukoyl/?oid=3380","открыть")</f>
        <v>открыть</v>
      </c>
    </row>
    <row r="218">
      <c r="A218" s="0" t="inlineStr">
        <is>
          <t xml:space="preserve">Масла › Моторные масла › Масла для коммерческого транспорта</t>
        </is>
      </c>
      <c r="B218" s="0" t="inlineStr">
        <is>
          <t xml:space="preserve">Лукойл</t>
        </is>
      </c>
      <c r="C218" s="0" t="inlineStr">
        <is>
          <t xml:space="preserve">Масло моторное ДИЗЕЛЬ М10Г2к Лукойл</t>
        </is>
      </c>
      <c r="D218" s="0" t="inlineStr">
        <is>
          <t xml:space="preserve">48л</t>
        </is>
      </c>
      <c r="E218" s="2" t="inlineStr">
        <is>
          <t xml:space="preserve">по запросу</t>
        </is>
      </c>
      <c r="G218" s="0" t="inlineStr">
        <is>
          <t xml:space="preserve">Нет в наличии</t>
        </is>
      </c>
      <c r="J218" s="7" t="str">
        <f>HYPERLINK("https://klvmarket.ru/catalog/masla/motornye/masla-dlya-kommercheskogo-transporta/maslo_motornoe_dizel_m10g2k_lukoyl/?oid=3381","открыть")</f>
        <v>открыть</v>
      </c>
    </row>
    <row r="219">
      <c r="A219" s="0" t="inlineStr">
        <is>
          <t xml:space="preserve">Масла › Моторные масла › Масла для коммерческого транспорта</t>
        </is>
      </c>
      <c r="B219" s="0" t="inlineStr">
        <is>
          <t xml:space="preserve">Лукойл</t>
        </is>
      </c>
      <c r="C219" s="0" t="inlineStr">
        <is>
          <t xml:space="preserve">Масло моторное ДИЗЕЛЬ М10ДМ Лукойл</t>
        </is>
      </c>
      <c r="D219" s="0" t="inlineStr">
        <is>
          <t xml:space="preserve">185кг, Бочка 200 л</t>
        </is>
      </c>
      <c r="E219" s="4">
        <v>41070</v>
      </c>
      <c r="F219" s="6">
        <v>222</v>
      </c>
      <c r="G219" s="0" t="inlineStr">
        <is>
          <t xml:space="preserve">В наличии</t>
        </is>
      </c>
      <c r="J219" s="7" t="str">
        <f>HYPERLINK("https://klvmarket.ru/catalog/masla/motornye/masla-dlya-kommercheskogo-transporta/lukoyl-dizel-m8dm-m10dm/?oid=1197","открыть")</f>
        <v>открыть</v>
      </c>
    </row>
    <row r="220">
      <c r="A220" s="0" t="inlineStr">
        <is>
          <t xml:space="preserve">Масла › Моторные масла › Масла для коммерческого транспорта</t>
        </is>
      </c>
      <c r="B220" s="0" t="inlineStr">
        <is>
          <t xml:space="preserve">Лукойл</t>
        </is>
      </c>
      <c r="C220" s="0" t="inlineStr">
        <is>
          <t xml:space="preserve">Масло моторное ДИЗЕЛЬ М10ДМ Лукойл</t>
        </is>
      </c>
      <c r="D220" s="0" t="inlineStr">
        <is>
          <t xml:space="preserve">20л</t>
        </is>
      </c>
      <c r="E220" s="4">
        <v>3955</v>
      </c>
      <c r="F220" s="5">
        <v>198</v>
      </c>
      <c r="G220" s="0" t="inlineStr">
        <is>
          <t xml:space="preserve">В наличии</t>
        </is>
      </c>
      <c r="J220" s="7" t="str">
        <f>HYPERLINK("https://klvmarket.ru/catalog/masla/motornye/masla-dlya-kommercheskogo-transporta/lukoyl-dizel-m8dm-m10dm/?oid=1195","открыть")</f>
        <v>открыть</v>
      </c>
    </row>
    <row r="221">
      <c r="A221" s="0" t="inlineStr">
        <is>
          <t xml:space="preserve">Масла › Моторные масла › Масла для коммерческого транспорта</t>
        </is>
      </c>
      <c r="B221" s="0" t="inlineStr">
        <is>
          <t xml:space="preserve">Лукойл</t>
        </is>
      </c>
      <c r="C221" s="0" t="inlineStr">
        <is>
          <t xml:space="preserve">Масло моторное ДИЗЕЛЬ М10ДМ Лукойл</t>
        </is>
      </c>
      <c r="D221" s="0" t="inlineStr">
        <is>
          <t xml:space="preserve">48л</t>
        </is>
      </c>
      <c r="E221" s="4">
        <v>9740</v>
      </c>
      <c r="F221" s="5">
        <v>203</v>
      </c>
      <c r="G221" s="0" t="inlineStr">
        <is>
          <t xml:space="preserve">В наличии</t>
        </is>
      </c>
      <c r="J221" s="7" t="str">
        <f>HYPERLINK("https://klvmarket.ru/catalog/masla/motornye/masla-dlya-kommercheskogo-transporta/lukoyl-dizel-m8dm-m10dm/?oid=1196","открыть")</f>
        <v>открыть</v>
      </c>
    </row>
    <row r="222">
      <c r="A222" s="0" t="inlineStr">
        <is>
          <t xml:space="preserve">Масла › Моторные масла › Масла для коммерческого транспорта</t>
        </is>
      </c>
      <c r="B222" s="0" t="inlineStr">
        <is>
          <t xml:space="preserve">Лукойл</t>
        </is>
      </c>
      <c r="C222" s="0" t="inlineStr">
        <is>
          <t xml:space="preserve">Масло моторное ДИЗЕЛЬ М8Г2к Лукойл</t>
        </is>
      </c>
      <c r="D222" s="0" t="inlineStr">
        <is>
          <t xml:space="preserve">180кг, Бочка 200 л</t>
        </is>
      </c>
      <c r="E222" s="4">
        <v>38160</v>
      </c>
      <c r="F222" s="6">
        <v>212</v>
      </c>
      <c r="G222" s="0" t="inlineStr">
        <is>
          <t xml:space="preserve">В наличии</t>
        </is>
      </c>
      <c r="J222" s="7" t="str">
        <f>HYPERLINK("https://klvmarket.ru/catalog/masla/motornye/masla-dlya-kommercheskogo-transporta/lukoyl-dizel-m8g2k-m10g2k/?oid=1200","открыть")</f>
        <v>открыть</v>
      </c>
    </row>
    <row r="223">
      <c r="A223" s="0" t="inlineStr">
        <is>
          <t xml:space="preserve">Масла › Моторные масла › Масла для коммерческого транспорта</t>
        </is>
      </c>
      <c r="B223" s="0" t="inlineStr">
        <is>
          <t xml:space="preserve">Лукойл</t>
        </is>
      </c>
      <c r="C223" s="0" t="inlineStr">
        <is>
          <t xml:space="preserve">Масло моторное ДИЗЕЛЬ М8Г2к Лукойл</t>
        </is>
      </c>
      <c r="D223" s="0" t="inlineStr">
        <is>
          <t xml:space="preserve">18л</t>
        </is>
      </c>
      <c r="E223" s="4">
        <v>3220</v>
      </c>
      <c r="F223" s="5">
        <v>179</v>
      </c>
      <c r="G223" s="0" t="inlineStr">
        <is>
          <t xml:space="preserve">В наличии</t>
        </is>
      </c>
      <c r="J223" s="7" t="str">
        <f>HYPERLINK("https://klvmarket.ru/catalog/masla/motornye/masla-dlya-kommercheskogo-transporta/lukoyl-dizel-m8g2k-m10g2k/?oid=3383","открыть")</f>
        <v>открыть</v>
      </c>
    </row>
    <row r="224">
      <c r="A224" s="0" t="inlineStr">
        <is>
          <t xml:space="preserve">Масла › Моторные масла › Масла для коммерческого транспорта</t>
        </is>
      </c>
      <c r="B224" s="0" t="inlineStr">
        <is>
          <t xml:space="preserve">Лукойл</t>
        </is>
      </c>
      <c r="C224" s="0" t="inlineStr">
        <is>
          <t xml:space="preserve">Масло моторное ДИЗЕЛЬ М8Г2к Лукойл</t>
        </is>
      </c>
      <c r="D224" s="0" t="inlineStr">
        <is>
          <t xml:space="preserve">20л</t>
        </is>
      </c>
      <c r="E224" s="4">
        <v>3865</v>
      </c>
      <c r="F224" s="5">
        <v>193</v>
      </c>
      <c r="G224" s="0" t="inlineStr">
        <is>
          <t xml:space="preserve">В наличии</t>
        </is>
      </c>
      <c r="J224" s="7" t="str">
        <f>HYPERLINK("https://klvmarket.ru/catalog/masla/motornye/masla-dlya-kommercheskogo-transporta/lukoyl-dizel-m8g2k-m10g2k/?oid=1198","открыть")</f>
        <v>открыть</v>
      </c>
    </row>
    <row r="225">
      <c r="A225" s="0" t="inlineStr">
        <is>
          <t xml:space="preserve">Масла › Моторные масла › Масла для коммерческого транспорта</t>
        </is>
      </c>
      <c r="B225" s="0" t="inlineStr">
        <is>
          <t xml:space="preserve">Лукойл</t>
        </is>
      </c>
      <c r="C225" s="0" t="inlineStr">
        <is>
          <t xml:space="preserve">Масло моторное ДИЗЕЛЬ М8ДМ Лукойл</t>
        </is>
      </c>
      <c r="D225" s="0" t="inlineStr">
        <is>
          <t xml:space="preserve">180кг, Бочка 200 л</t>
        </is>
      </c>
      <c r="E225" s="4">
        <v>37440</v>
      </c>
      <c r="F225" s="6">
        <v>208</v>
      </c>
      <c r="G225" s="0" t="inlineStr">
        <is>
          <t xml:space="preserve">Нет в наличии</t>
        </is>
      </c>
      <c r="J225" s="7" t="str">
        <f>HYPERLINK("https://klvmarket.ru/catalog/masla/motornye/masla-dlya-kommercheskogo-transporta/maslo_motornoe_dizel_m8dm_lukoyl/?oid=1956","открыть")</f>
        <v>открыть</v>
      </c>
    </row>
    <row r="226">
      <c r="A226" s="0" t="inlineStr">
        <is>
          <t xml:space="preserve">Масла › Моторные масла › Масла для коммерческого транспорта</t>
        </is>
      </c>
      <c r="B226" s="0" t="inlineStr">
        <is>
          <t xml:space="preserve">Лукойл</t>
        </is>
      </c>
      <c r="C226" s="0" t="inlineStr">
        <is>
          <t xml:space="preserve">Масло моторное ДИЗЕЛЬ М8ДМ Лукойл</t>
        </is>
      </c>
      <c r="D226" s="0" t="inlineStr">
        <is>
          <t xml:space="preserve">20л</t>
        </is>
      </c>
      <c r="E226" s="2" t="inlineStr">
        <is>
          <t xml:space="preserve">по запросу</t>
        </is>
      </c>
      <c r="G226" s="0" t="inlineStr">
        <is>
          <t xml:space="preserve">Нет в наличии</t>
        </is>
      </c>
      <c r="J226" s="7" t="str">
        <f>HYPERLINK("https://klvmarket.ru/catalog/masla/motornye/masla-dlya-kommercheskogo-transporta/maslo_motornoe_dizel_m8dm_lukoyl/?oid=1958","открыть")</f>
        <v>открыть</v>
      </c>
    </row>
    <row r="227">
      <c r="A227" s="0" t="inlineStr">
        <is>
          <t xml:space="preserve">Масла › Моторные масла › Масла для коммерческого транспорта</t>
        </is>
      </c>
      <c r="B227" s="0" t="inlineStr">
        <is>
          <t xml:space="preserve">Лукойл</t>
        </is>
      </c>
      <c r="C227" s="0" t="inlineStr">
        <is>
          <t xml:space="preserve">Масло моторное ДИЗЕЛЬ М8ДМ Лукойл</t>
        </is>
      </c>
      <c r="D227" s="0" t="inlineStr">
        <is>
          <t xml:space="preserve">48л</t>
        </is>
      </c>
      <c r="E227" s="2" t="inlineStr">
        <is>
          <t xml:space="preserve">по запросу</t>
        </is>
      </c>
      <c r="G227" s="0" t="inlineStr">
        <is>
          <t xml:space="preserve">Нет в наличии</t>
        </is>
      </c>
      <c r="J227" s="7" t="str">
        <f>HYPERLINK("https://klvmarket.ru/catalog/masla/motornye/masla-dlya-kommercheskogo-transporta/maslo_motornoe_dizel_m8dm_lukoyl/?oid=1957","открыть")</f>
        <v>открыть</v>
      </c>
    </row>
    <row r="228">
      <c r="A228" s="0" t="inlineStr">
        <is>
          <t xml:space="preserve">Масла › Моторные масла › Масла для коммерческого транспорта</t>
        </is>
      </c>
      <c r="B228" s="0" t="inlineStr">
        <is>
          <t xml:space="preserve">Роснефть</t>
        </is>
      </c>
      <c r="C228" s="0" t="inlineStr">
        <is>
          <t xml:space="preserve">Масло моторное М-10Г2 Роснефть</t>
        </is>
      </c>
      <c r="D228" s="0" t="inlineStr">
        <is>
          <t xml:space="preserve">180кг</t>
        </is>
      </c>
      <c r="E228" s="4">
        <v>31000</v>
      </c>
      <c r="F228" s="6">
        <v>172</v>
      </c>
      <c r="G228" s="0" t="inlineStr">
        <is>
          <t xml:space="preserve">По запросу</t>
        </is>
      </c>
      <c r="J228" s="7" t="str">
        <f>HYPERLINK("https://klvmarket.ru/catalog/masla/motornye/masla-dlya-kommercheskogo-transporta/m-10g2/?oid=1248","открыть")</f>
        <v>открыть</v>
      </c>
    </row>
    <row r="229">
      <c r="A229" s="0" t="inlineStr">
        <is>
          <t xml:space="preserve">Масла › Моторные масла › Масла для коммерческого транспорта</t>
        </is>
      </c>
      <c r="B229" s="0" t="inlineStr">
        <is>
          <t xml:space="preserve">Роснефть</t>
        </is>
      </c>
      <c r="C229" s="0" t="inlineStr">
        <is>
          <t xml:space="preserve">Масло моторное М-10Г2 Роснефть</t>
        </is>
      </c>
      <c r="D229" s="0" t="inlineStr">
        <is>
          <t xml:space="preserve">20л</t>
        </is>
      </c>
      <c r="E229" s="4">
        <v>3720</v>
      </c>
      <c r="F229" s="5">
        <v>186</v>
      </c>
      <c r="G229" s="0" t="inlineStr">
        <is>
          <t xml:space="preserve">По запросу</t>
        </is>
      </c>
      <c r="J229" s="7" t="str">
        <f>HYPERLINK("https://klvmarket.ru/catalog/masla/motornye/masla-dlya-kommercheskogo-transporta/m-10g2/?oid=1247","открыть")</f>
        <v>открыть</v>
      </c>
    </row>
    <row r="230">
      <c r="A230" s="0" t="inlineStr">
        <is>
          <t xml:space="preserve">Масла › Моторные масла › Масла для коммерческого транспорта</t>
        </is>
      </c>
      <c r="B230" s="0" t="inlineStr">
        <is>
          <t xml:space="preserve">Роснефть</t>
        </is>
      </c>
      <c r="C230" s="0" t="inlineStr">
        <is>
          <t xml:space="preserve">Масло моторное М-10Г2к Роснефть</t>
        </is>
      </c>
      <c r="D230" s="0" t="inlineStr">
        <is>
          <t xml:space="preserve">180кг</t>
        </is>
      </c>
      <c r="E230" s="4">
        <v>35800</v>
      </c>
      <c r="F230" s="6">
        <v>199</v>
      </c>
      <c r="G230" s="0" t="inlineStr">
        <is>
          <t xml:space="preserve">По запросу</t>
        </is>
      </c>
      <c r="H230" s="8">
        <v>11</v>
      </c>
      <c r="J230" s="7" t="str">
        <f>HYPERLINK("https://klvmarket.ru/catalog/masla/motornye/masla-dlya-kommercheskogo-transporta/m-10g2k/?oid=1244","открыть")</f>
        <v>открыть</v>
      </c>
    </row>
    <row r="231">
      <c r="A231" s="0" t="inlineStr">
        <is>
          <t xml:space="preserve">Масла › Моторные масла › Масла для коммерческого транспорта</t>
        </is>
      </c>
      <c r="B231" s="0" t="inlineStr">
        <is>
          <t xml:space="preserve">Роснефть</t>
        </is>
      </c>
      <c r="C231" s="0" t="inlineStr">
        <is>
          <t xml:space="preserve">Масло моторное М-10Г2к Роснефть</t>
        </is>
      </c>
      <c r="D231" s="0" t="inlineStr">
        <is>
          <t xml:space="preserve">20л</t>
        </is>
      </c>
      <c r="E231" s="4">
        <v>3800</v>
      </c>
      <c r="F231" s="5">
        <v>190</v>
      </c>
      <c r="G231" s="0" t="inlineStr">
        <is>
          <t xml:space="preserve">По запросу</t>
        </is>
      </c>
      <c r="H231" s="8">
        <v>18</v>
      </c>
      <c r="J231" s="7" t="str">
        <f>HYPERLINK("https://klvmarket.ru/catalog/masla/motornye/masla-dlya-kommercheskogo-transporta/m-10g2k/?oid=1243","открыть")</f>
        <v>открыть</v>
      </c>
    </row>
    <row r="232">
      <c r="A232" s="0" t="inlineStr">
        <is>
          <t xml:space="preserve">Масла › Моторные масла › Масла для коммерческого транспорта</t>
        </is>
      </c>
      <c r="B232" s="0" t="inlineStr">
        <is>
          <t xml:space="preserve">Роснефть</t>
        </is>
      </c>
      <c r="C232" s="0" t="inlineStr">
        <is>
          <t xml:space="preserve">Масло моторное М-10ДМ Роснефть</t>
        </is>
      </c>
      <c r="D232" s="0" t="inlineStr">
        <is>
          <t xml:space="preserve">180кг</t>
        </is>
      </c>
      <c r="E232" s="4">
        <v>33600</v>
      </c>
      <c r="F232" s="6">
        <v>187</v>
      </c>
      <c r="G232" s="0" t="inlineStr">
        <is>
          <t xml:space="preserve">В наличии</t>
        </is>
      </c>
      <c r="H232" s="8">
        <v>14</v>
      </c>
      <c r="J232" s="7" t="str">
        <f>HYPERLINK("https://klvmarket.ru/catalog/masla/motornye/masla-dlya-kommercheskogo-transporta/m-10dm/?oid=1240","открыть")</f>
        <v>открыть</v>
      </c>
    </row>
    <row r="233">
      <c r="A233" s="0" t="inlineStr">
        <is>
          <t xml:space="preserve">Масла › Моторные масла › Масла для коммерческого транспорта</t>
        </is>
      </c>
      <c r="B233" s="0" t="inlineStr">
        <is>
          <t xml:space="preserve">Роснефть</t>
        </is>
      </c>
      <c r="C233" s="0" t="inlineStr">
        <is>
          <t xml:space="preserve">Масло моторное М-10ДМ Роснефть</t>
        </is>
      </c>
      <c r="D233" s="0" t="inlineStr">
        <is>
          <t xml:space="preserve">20л</t>
        </is>
      </c>
      <c r="E233" s="4">
        <v>3900</v>
      </c>
      <c r="F233" s="5">
        <v>195</v>
      </c>
      <c r="G233" s="0" t="inlineStr">
        <is>
          <t xml:space="preserve">В наличии</t>
        </is>
      </c>
      <c r="H233" s="8">
        <v>8</v>
      </c>
      <c r="J233" s="7" t="str">
        <f>HYPERLINK("https://klvmarket.ru/catalog/masla/motornye/masla-dlya-kommercheskogo-transporta/m-10dm/?oid=1239","открыть")</f>
        <v>открыть</v>
      </c>
    </row>
    <row r="234">
      <c r="A234" s="0" t="inlineStr">
        <is>
          <t xml:space="preserve">Масла › Моторные масла › Масла для коммерческого транспорта</t>
        </is>
      </c>
      <c r="B234" s="0" t="inlineStr">
        <is>
          <t xml:space="preserve">РСК</t>
        </is>
      </c>
      <c r="C234" s="0" t="inlineStr">
        <is>
          <t xml:space="preserve">Масло моторное М-20Г2</t>
        </is>
      </c>
      <c r="D234" s="0" t="inlineStr">
        <is>
          <t xml:space="preserve">180кг</t>
        </is>
      </c>
      <c r="E234" s="4">
        <v>18414</v>
      </c>
      <c r="F234" s="6">
        <v>102</v>
      </c>
      <c r="G234" s="0" t="inlineStr">
        <is>
          <t xml:space="preserve">По запросу</t>
        </is>
      </c>
      <c r="J234" s="7" t="str">
        <f>HYPERLINK("https://klvmarket.ru/catalog/masla/motornye/masla-dlya-kommercheskogo-transporta/m-20g2-/?oid=1674","открыть")</f>
        <v>открыть</v>
      </c>
    </row>
    <row r="235">
      <c r="A235" s="0" t="inlineStr">
        <is>
          <t xml:space="preserve">Масла › Моторные масла › Масла для коммерческого транспорта</t>
        </is>
      </c>
      <c r="B235" s="0" t="inlineStr">
        <is>
          <t xml:space="preserve">Роснефть</t>
        </is>
      </c>
      <c r="C235" s="0" t="inlineStr">
        <is>
          <t xml:space="preserve">Масло моторное М-8Г2 Роснефть</t>
        </is>
      </c>
      <c r="D235" s="0" t="inlineStr">
        <is>
          <t xml:space="preserve">180кг</t>
        </is>
      </c>
      <c r="E235" s="4">
        <v>31000</v>
      </c>
      <c r="F235" s="6">
        <v>172</v>
      </c>
      <c r="G235" s="0" t="inlineStr">
        <is>
          <t xml:space="preserve">По запросу</t>
        </is>
      </c>
      <c r="J235" s="7" t="str">
        <f>HYPERLINK("https://klvmarket.ru/catalog/masla/motornye/masla-dlya-kommercheskogo-transporta/m-8g2/?oid=3436","открыть")</f>
        <v>открыть</v>
      </c>
    </row>
    <row r="236">
      <c r="A236" s="0" t="inlineStr">
        <is>
          <t xml:space="preserve">Масла › Моторные масла › Масла для коммерческого транспорта</t>
        </is>
      </c>
      <c r="B236" s="0" t="inlineStr">
        <is>
          <t xml:space="preserve">Роснефть</t>
        </is>
      </c>
      <c r="C236" s="0" t="inlineStr">
        <is>
          <t xml:space="preserve">Масло моторное М-8Г2 Роснефть</t>
        </is>
      </c>
      <c r="D236" s="0" t="inlineStr">
        <is>
          <t xml:space="preserve">20л</t>
        </is>
      </c>
      <c r="E236" s="4">
        <v>3720</v>
      </c>
      <c r="F236" s="5">
        <v>186</v>
      </c>
      <c r="G236" s="0" t="inlineStr">
        <is>
          <t xml:space="preserve">По запросу</t>
        </is>
      </c>
      <c r="J236" s="7" t="str">
        <f>HYPERLINK("https://klvmarket.ru/catalog/masla/motornye/masla-dlya-kommercheskogo-transporta/m-8g2/?oid=1249","открыть")</f>
        <v>открыть</v>
      </c>
    </row>
    <row r="237">
      <c r="A237" s="0" t="inlineStr">
        <is>
          <t xml:space="preserve">Масла › Моторные масла › Масла для коммерческого транспорта</t>
        </is>
      </c>
      <c r="B237" s="0" t="inlineStr">
        <is>
          <t xml:space="preserve">Роснефть</t>
        </is>
      </c>
      <c r="C237" s="0" t="inlineStr">
        <is>
          <t xml:space="preserve">Масло моторное М-8Г2к Роснефть</t>
        </is>
      </c>
      <c r="D237" s="0" t="inlineStr">
        <is>
          <t xml:space="preserve">180кг</t>
        </is>
      </c>
      <c r="E237" s="4">
        <v>31000</v>
      </c>
      <c r="F237" s="6">
        <v>172</v>
      </c>
      <c r="G237" s="0" t="inlineStr">
        <is>
          <t xml:space="preserve">По запросу</t>
        </is>
      </c>
      <c r="J237" s="7" t="str">
        <f>HYPERLINK("https://klvmarket.ru/catalog/masla/motornye/masla-dlya-kommercheskogo-transporta/m-8g2k/?oid=1246","открыть")</f>
        <v>открыть</v>
      </c>
    </row>
    <row r="238">
      <c r="A238" s="0" t="inlineStr">
        <is>
          <t xml:space="preserve">Масла › Моторные масла › Масла для коммерческого транспорта</t>
        </is>
      </c>
      <c r="B238" s="0" t="inlineStr">
        <is>
          <t xml:space="preserve">Роснефть</t>
        </is>
      </c>
      <c r="C238" s="0" t="inlineStr">
        <is>
          <t xml:space="preserve">Масло моторное М-8Г2к Роснефть</t>
        </is>
      </c>
      <c r="D238" s="0" t="inlineStr">
        <is>
          <t xml:space="preserve">20л</t>
        </is>
      </c>
      <c r="E238" s="4">
        <v>3800</v>
      </c>
      <c r="F238" s="5">
        <v>190</v>
      </c>
      <c r="G238" s="0" t="inlineStr">
        <is>
          <t xml:space="preserve">По запросу</t>
        </is>
      </c>
      <c r="J238" s="7" t="str">
        <f>HYPERLINK("https://klvmarket.ru/catalog/masla/motornye/masla-dlya-kommercheskogo-transporta/m-8g2k/?oid=1245","открыть")</f>
        <v>открыть</v>
      </c>
    </row>
    <row r="239">
      <c r="A239" s="0" t="inlineStr">
        <is>
          <t xml:space="preserve">Масла › Моторные масла › Масла для коммерческого транспорта</t>
        </is>
      </c>
      <c r="B239" s="0" t="inlineStr">
        <is>
          <t xml:space="preserve">Роснефть</t>
        </is>
      </c>
      <c r="C239" s="0" t="inlineStr">
        <is>
          <t xml:space="preserve">Масло моторное М-8ДМ Роснефть</t>
        </is>
      </c>
      <c r="D239" s="0" t="inlineStr">
        <is>
          <t xml:space="preserve">180кг</t>
        </is>
      </c>
      <c r="E239" s="4">
        <v>32600</v>
      </c>
      <c r="F239" s="6">
        <v>181</v>
      </c>
      <c r="G239" s="0" t="inlineStr">
        <is>
          <t xml:space="preserve">В наличии</t>
        </is>
      </c>
      <c r="J239" s="7" t="str">
        <f>HYPERLINK("https://klvmarket.ru/catalog/masla/motornye/masla-dlya-kommercheskogo-transporta/m-8dm/?oid=1242","открыть")</f>
        <v>открыть</v>
      </c>
    </row>
    <row r="240">
      <c r="A240" s="0" t="inlineStr">
        <is>
          <t xml:space="preserve">Масла › Моторные масла › Масла для коммерческого транспорта</t>
        </is>
      </c>
      <c r="B240" s="0" t="inlineStr">
        <is>
          <t xml:space="preserve">Роснефть</t>
        </is>
      </c>
      <c r="C240" s="0" t="inlineStr">
        <is>
          <t xml:space="preserve">Масло моторное М-8ДМ Роснефть</t>
        </is>
      </c>
      <c r="D240" s="0" t="inlineStr">
        <is>
          <t xml:space="preserve">20л</t>
        </is>
      </c>
      <c r="E240" s="4">
        <v>4100</v>
      </c>
      <c r="F240" s="5">
        <v>205</v>
      </c>
      <c r="G240" s="0" t="inlineStr">
        <is>
          <t xml:space="preserve">В наличии</t>
        </is>
      </c>
      <c r="J240" s="7" t="str">
        <f>HYPERLINK("https://klvmarket.ru/catalog/masla/motornye/masla-dlya-kommercheskogo-transporta/m-8dm/?oid=1241","открыть")</f>
        <v>открыть</v>
      </c>
    </row>
    <row r="241">
      <c r="A241" s="0" t="inlineStr">
        <is>
          <t xml:space="preserve">Масла › Моторные масла › Масла для коммерческого транспорта</t>
        </is>
      </c>
      <c r="B241" s="0" t="inlineStr">
        <is>
          <t xml:space="preserve">Лукойл</t>
        </is>
      </c>
      <c r="C241" s="0" t="inlineStr">
        <is>
          <t xml:space="preserve">Масло моторное М10Г2цс; М14Г2цс; М16Г2цс Лукойл</t>
        </is>
      </c>
      <c r="D241" s="0" t="inlineStr">
        <is>
          <t xml:space="preserve">185кг</t>
        </is>
      </c>
      <c r="E241" s="2" t="inlineStr">
        <is>
          <t xml:space="preserve">по запросу</t>
        </is>
      </c>
      <c r="G241" s="0" t="inlineStr">
        <is>
          <t xml:space="preserve">Нет в наличии</t>
        </is>
      </c>
      <c r="J241" s="7" t="str">
        <f>HYPERLINK("https://klvmarket.ru/catalog/masla/motornye/masla-dlya-kommercheskogo-transporta/maslo_motornoe_m10g2tss_m14g2tss_m16g2tss_lukoyl/?oid=3385","открыть")</f>
        <v>открыть</v>
      </c>
    </row>
    <row r="242">
      <c r="A242" s="0" t="inlineStr">
        <is>
          <t xml:space="preserve">Масла › Моторные масла › Масла для коммерческого транспорта</t>
        </is>
      </c>
      <c r="B242" s="0" t="inlineStr">
        <is>
          <t xml:space="preserve">Лукойл</t>
        </is>
      </c>
      <c r="C242" s="0" t="inlineStr">
        <is>
          <t xml:space="preserve">Масло моторное М14В2 Лукойл</t>
        </is>
      </c>
      <c r="D242" s="0" t="inlineStr">
        <is>
          <t xml:space="preserve">185кг</t>
        </is>
      </c>
      <c r="E242" s="4">
        <v>39590</v>
      </c>
      <c r="F242" s="6">
        <v>214</v>
      </c>
      <c r="G242" s="0" t="inlineStr">
        <is>
          <t xml:space="preserve">Нет в наличии</t>
        </is>
      </c>
      <c r="J242" s="7" t="str">
        <f>HYPERLINK("https://klvmarket.ru/catalog/masla/motornye/masla-dlya-kommercheskogo-transporta/m14v2/?oid=1204","открыть")</f>
        <v>открыть</v>
      </c>
    </row>
    <row r="243">
      <c r="A243" s="0" t="inlineStr">
        <is>
          <t xml:space="preserve">Масла › Моторные масла › Масла для коммерческого транспорта</t>
        </is>
      </c>
      <c r="B243" s="0" t="inlineStr">
        <is>
          <t xml:space="preserve">Лукойл</t>
        </is>
      </c>
      <c r="C243" s="0" t="inlineStr">
        <is>
          <t xml:space="preserve">Масло моторное М8В Лукойл</t>
        </is>
      </c>
      <c r="D243" s="0" t="inlineStr">
        <is>
          <t xml:space="preserve">180кг, Бочка 200 л</t>
        </is>
      </c>
      <c r="E243" s="4">
        <v>37080</v>
      </c>
      <c r="F243" s="6">
        <v>206</v>
      </c>
      <c r="G243" s="0" t="inlineStr">
        <is>
          <t xml:space="preserve">В наличии</t>
        </is>
      </c>
      <c r="J243" s="7" t="str">
        <f>HYPERLINK("https://klvmarket.ru/catalog/masla/motornye/masla-dlya-kommercheskogo-transporta/m8v/?oid=1203","открыть")</f>
        <v>открыть</v>
      </c>
    </row>
    <row r="244">
      <c r="A244" s="0" t="inlineStr">
        <is>
          <t xml:space="preserve">Масла › Моторные масла › Масла для коммерческого транспорта</t>
        </is>
      </c>
      <c r="B244" s="0" t="inlineStr">
        <is>
          <t xml:space="preserve">Лукойл</t>
        </is>
      </c>
      <c r="C244" s="0" t="inlineStr">
        <is>
          <t xml:space="preserve">Масло моторное М8В Лукойл</t>
        </is>
      </c>
      <c r="D244" s="0" t="inlineStr">
        <is>
          <t xml:space="preserve">20л</t>
        </is>
      </c>
      <c r="E244" s="4">
        <v>3626</v>
      </c>
      <c r="F244" s="5">
        <v>181</v>
      </c>
      <c r="G244" s="0" t="inlineStr">
        <is>
          <t xml:space="preserve">В наличии</t>
        </is>
      </c>
      <c r="J244" s="7" t="str">
        <f>HYPERLINK("https://klvmarket.ru/catalog/masla/motornye/masla-dlya-kommercheskogo-transporta/m8v/?oid=1201","открыть")</f>
        <v>открыть</v>
      </c>
    </row>
    <row r="245">
      <c r="A245" s="0" t="inlineStr">
        <is>
          <t xml:space="preserve">Масла › Моторные масла › Масла для коммерческого транспорта</t>
        </is>
      </c>
      <c r="B245" s="0" t="inlineStr">
        <is>
          <t xml:space="preserve">Лукойл</t>
        </is>
      </c>
      <c r="C245" s="0" t="inlineStr">
        <is>
          <t xml:space="preserve">Масло моторное М8В Лукойл</t>
        </is>
      </c>
      <c r="D245" s="0" t="inlineStr">
        <is>
          <t xml:space="preserve">49л</t>
        </is>
      </c>
      <c r="E245" s="4">
        <v>8310</v>
      </c>
      <c r="F245" s="5">
        <v>170</v>
      </c>
      <c r="G245" s="0" t="inlineStr">
        <is>
          <t xml:space="preserve">В наличии</t>
        </is>
      </c>
      <c r="J245" s="7" t="str">
        <f>HYPERLINK("https://klvmarket.ru/catalog/masla/motornye/masla-dlya-kommercheskogo-transporta/m8v/?oid=1202","открыть")</f>
        <v>открыть</v>
      </c>
    </row>
    <row r="246">
      <c r="A246" s="0" t="inlineStr">
        <is>
          <t xml:space="preserve">Масла › Моторные масла › Масла для коммерческого транспорта</t>
        </is>
      </c>
      <c r="B246" s="0" t="inlineStr">
        <is>
          <t xml:space="preserve">Роснефть</t>
        </is>
      </c>
      <c r="C246" s="0" t="inlineStr">
        <is>
          <t xml:space="preserve">Масло моторное М8В Роснефть</t>
        </is>
      </c>
      <c r="D246" s="0" t="inlineStr">
        <is>
          <t xml:space="preserve">180кг</t>
        </is>
      </c>
      <c r="E246" s="4">
        <v>37200</v>
      </c>
      <c r="F246" s="6">
        <v>207</v>
      </c>
      <c r="G246" s="0" t="inlineStr">
        <is>
          <t xml:space="preserve">В наличии</t>
        </is>
      </c>
      <c r="H246" s="8">
        <v>9</v>
      </c>
      <c r="J246" s="7" t="str">
        <f>HYPERLINK("https://klvmarket.ru/catalog/masla/motornye/masla-dlya-kommercheskogo-transporta/maslo-motornoe-m8v-rosneft/?oid=1251","открыть")</f>
        <v>открыть</v>
      </c>
    </row>
    <row r="247">
      <c r="A247" s="0" t="inlineStr">
        <is>
          <t xml:space="preserve">Масла › Моторные масла › Масла для коммерческого транспорта</t>
        </is>
      </c>
      <c r="B247" s="0" t="inlineStr">
        <is>
          <t xml:space="preserve">Роснефть</t>
        </is>
      </c>
      <c r="C247" s="0" t="inlineStr">
        <is>
          <t xml:space="preserve">Масло моторное М8В Роснефть</t>
        </is>
      </c>
      <c r="D247" s="0" t="inlineStr">
        <is>
          <t xml:space="preserve">20л</t>
        </is>
      </c>
      <c r="E247" s="4">
        <v>3700</v>
      </c>
      <c r="F247" s="5">
        <v>185</v>
      </c>
      <c r="G247" s="0" t="inlineStr">
        <is>
          <t xml:space="preserve">В наличии</t>
        </is>
      </c>
      <c r="H247" s="8">
        <v>12</v>
      </c>
      <c r="J247" s="7" t="str">
        <f>HYPERLINK("https://klvmarket.ru/catalog/masla/motornye/masla-dlya-kommercheskogo-transporta/maslo-motornoe-m8v-rosneft/?oid=1250","открыть")</f>
        <v>открыть</v>
      </c>
    </row>
    <row r="248">
      <c r="A248" s="0" t="inlineStr">
        <is>
          <t xml:space="preserve">Масла › Моторные масла › Масла для коммерческого транспорта</t>
        </is>
      </c>
      <c r="B248" s="0" t="inlineStr">
        <is>
          <t xml:space="preserve">ГлавСмаз</t>
        </is>
      </c>
      <c r="C248" s="0" t="inlineStr">
        <is>
          <t xml:space="preserve">Масло моторное МТ-16П ГлавСмаз</t>
        </is>
      </c>
      <c r="E248" s="4">
        <v>35000</v>
      </c>
      <c r="G248" s="0" t="inlineStr">
        <is>
          <t xml:space="preserve">В наличии</t>
        </is>
      </c>
      <c r="H248" s="8">
        <v>15</v>
      </c>
      <c r="I248" s="8">
        <v>17</v>
      </c>
      <c r="J248" s="7" t="str">
        <f>HYPERLINK("https://klvmarket.ru/catalog/masla/motornye/masla-dlya-kommercheskogo-transporta/maslo_motornoe_mt_16p_glavsmaz/?oid=3945","открыть")</f>
        <v>открыть</v>
      </c>
    </row>
    <row r="249">
      <c r="A249" s="0" t="inlineStr">
        <is>
          <t xml:space="preserve">Масла › Моторные масла › Масла для коммерческого транспорта</t>
        </is>
      </c>
      <c r="B249" s="0" t="inlineStr">
        <is>
          <t xml:space="preserve">Лукойл</t>
        </is>
      </c>
      <c r="C249" s="0" t="inlineStr">
        <is>
          <t xml:space="preserve">Масло моторное МТ-16П Лукойл</t>
        </is>
      </c>
      <c r="D249" s="0" t="inlineStr">
        <is>
          <t xml:space="preserve">180кг</t>
        </is>
      </c>
      <c r="E249" s="4">
        <v>41000</v>
      </c>
      <c r="F249" s="6">
        <v>228</v>
      </c>
      <c r="G249" s="0" t="inlineStr">
        <is>
          <t xml:space="preserve">В наличии</t>
        </is>
      </c>
      <c r="J249" s="7" t="str">
        <f>HYPERLINK("https://klvmarket.ru/catalog/masla/motornye/masla-dlya-kommercheskogo-transporta/mt-16p/?oid=1205","открыть")</f>
        <v>открыть</v>
      </c>
    </row>
    <row r="250">
      <c r="A250" s="0" t="inlineStr">
        <is>
          <t xml:space="preserve">Масла › Моторные масла › Масла для коммерческого транспорта</t>
        </is>
      </c>
      <c r="B250" s="0" t="inlineStr">
        <is>
          <t xml:space="preserve">TOTACHI</t>
        </is>
      </c>
      <c r="C250" s="0" t="inlineStr">
        <is>
          <t xml:space="preserve">Масло моторное полусинтетическое NIRO HD SEMI-SYNTHETIC 10W-40 API CI-4/SL ACEA E7 TOTACHI</t>
        </is>
      </c>
      <c r="D250" s="0" t="inlineStr">
        <is>
          <t xml:space="preserve">20л</t>
        </is>
      </c>
      <c r="E250" s="4">
        <v>9100</v>
      </c>
      <c r="F250" s="5">
        <v>455</v>
      </c>
      <c r="G250" s="0" t="inlineStr">
        <is>
          <t xml:space="preserve">В наличии</t>
        </is>
      </c>
      <c r="H250" s="8">
        <v>11</v>
      </c>
      <c r="J250" s="7" t="str">
        <f>HYPERLINK("https://klvmarket.ru/catalog/masla/motornye/masla-dlya-kommercheskogo-transporta/maslo_motornoe_polusinteticheskoe_niro_hd_semi_synthetic_10w_40_api_ci_4_sl_acea_e7_totachi_/?oid=4305","открыть")</f>
        <v>открыть</v>
      </c>
    </row>
    <row r="251">
      <c r="A251" s="0" t="inlineStr">
        <is>
          <t xml:space="preserve">Масла › Моторные масла › Масла для коммерческого транспорта</t>
        </is>
      </c>
      <c r="B251" s="0" t="inlineStr">
        <is>
          <t xml:space="preserve">MICKING</t>
        </is>
      </c>
      <c r="C251" s="0" t="inlineStr">
        <is>
          <t xml:space="preserve">Масло моторное синтетическое Diesel Oil PRO1 10W-40 API CJ-4/CI-4/CH-4 ACEA E7 A3/B3 Micking</t>
        </is>
      </c>
      <c r="D251" s="0" t="inlineStr">
        <is>
          <t xml:space="preserve">1л</t>
        </is>
      </c>
      <c r="E251" s="4">
        <v>970</v>
      </c>
      <c r="F251" s="5">
        <v>970</v>
      </c>
      <c r="G251" s="0" t="inlineStr">
        <is>
          <t xml:space="preserve">В наличии</t>
        </is>
      </c>
      <c r="H251" s="8">
        <v>21</v>
      </c>
      <c r="J251" s="7" t="str">
        <f>HYPERLINK("https://klvmarket.ru/catalog/masla/motornye/masla-dlya-kommercheskogo-transporta/maslo_motornoe_sinteticheskoe_diesel_oil_pro1_10w_40_api_cj_4_ci_4_ch_4_acea_e7_a3_b3_micking/?oid=4303","открыть")</f>
        <v>открыть</v>
      </c>
    </row>
    <row r="252">
      <c r="A252" s="0" t="inlineStr">
        <is>
          <t xml:space="preserve">Масла › Моторные масла › Масла для коммерческого транспорта</t>
        </is>
      </c>
      <c r="B252" s="0" t="inlineStr">
        <is>
          <t xml:space="preserve">MICKING</t>
        </is>
      </c>
      <c r="C252" s="0" t="inlineStr">
        <is>
          <t xml:space="preserve">Масло моторное синтетическое Diesel Oil PRO1 10W-40 API CJ-4/CI-4/CH-4 ACEA E7 A3/B3 Micking</t>
        </is>
      </c>
      <c r="D252" s="0" t="inlineStr">
        <is>
          <t xml:space="preserve">4л</t>
        </is>
      </c>
      <c r="E252" s="4">
        <v>3870</v>
      </c>
      <c r="F252" s="5">
        <v>968</v>
      </c>
      <c r="G252" s="0" t="inlineStr">
        <is>
          <t xml:space="preserve">В наличии</t>
        </is>
      </c>
      <c r="H252" s="8">
        <v>31</v>
      </c>
      <c r="J252" s="7" t="str">
        <f>HYPERLINK("https://klvmarket.ru/catalog/masla/motornye/masla-dlya-kommercheskogo-transporta/maslo_motornoe_sinteticheskoe_diesel_oil_pro1_10w_40_api_cj_4_ci_4_ch_4_acea_e7_a3_b3_micking/?oid=4302","открыть")</f>
        <v>открыть</v>
      </c>
    </row>
    <row r="253">
      <c r="A253" s="0" t="inlineStr">
        <is>
          <t xml:space="preserve">Масла › Моторные масла › Масла для коммерческого транспорта</t>
        </is>
      </c>
      <c r="B253" s="0" t="inlineStr">
        <is>
          <t xml:space="preserve">MICKING</t>
        </is>
      </c>
      <c r="C253" s="0" t="inlineStr">
        <is>
          <t xml:space="preserve">Масло моторное синтетическое Diesel Oil PRO1 10W-40 API CJ-4/CI-4/CH-4 ACEA E7 A3/B3 Micking</t>
        </is>
      </c>
      <c r="D253" s="0" t="inlineStr">
        <is>
          <t xml:space="preserve">20л</t>
        </is>
      </c>
      <c r="E253" s="4">
        <v>17900</v>
      </c>
      <c r="F253" s="5">
        <v>895</v>
      </c>
      <c r="G253" s="0" t="inlineStr">
        <is>
          <t xml:space="preserve">В наличии</t>
        </is>
      </c>
      <c r="H253" s="8">
        <v>21</v>
      </c>
      <c r="J253" s="7" t="str">
        <f>HYPERLINK("https://klvmarket.ru/catalog/masla/motornye/masla-dlya-kommercheskogo-transporta/maslo_motornoe_sinteticheskoe_diesel_oil_pro1_10w_40_api_cj_4_ci_4_ch_4_acea_e7_a3_b3_micking/?oid=4301","открыть")</f>
        <v>открыть</v>
      </c>
    </row>
    <row r="254">
      <c r="A254" s="0" t="inlineStr">
        <is>
          <t xml:space="preserve">Масла › Моторные масла › Масла для коммерческого транспорта</t>
        </is>
      </c>
      <c r="B254" s="0" t="inlineStr">
        <is>
          <t xml:space="preserve">MICKING</t>
        </is>
      </c>
      <c r="C254" s="0" t="inlineStr">
        <is>
          <t xml:space="preserve">Масло моторное синтетическое Diesel Oil PRO1 10W-40 API CJ-4/CI-4/CH-4 ACEA E7 A3/B3 Micking</t>
        </is>
      </c>
      <c r="D254" s="0" t="inlineStr">
        <is>
          <t xml:space="preserve">200л</t>
        </is>
      </c>
      <c r="E254" s="4">
        <v>172000</v>
      </c>
      <c r="F254" s="5">
        <v>860</v>
      </c>
      <c r="G254" s="0" t="inlineStr">
        <is>
          <t xml:space="preserve">В наличии</t>
        </is>
      </c>
      <c r="H254" s="8">
        <v>11</v>
      </c>
      <c r="J254" s="7" t="str">
        <f>HYPERLINK("https://klvmarket.ru/catalog/masla/motornye/masla-dlya-kommercheskogo-transporta/maslo_motornoe_sinteticheskoe_diesel_oil_pro1_10w_40_api_cj_4_ci_4_ch_4_acea_e7_a3_b3_micking/?oid=4300","открыть")</f>
        <v>открыть</v>
      </c>
    </row>
    <row r="255">
      <c r="A255" s="0" t="inlineStr">
        <is>
          <t xml:space="preserve">Масла › Моторные масла › Масла для коммерческого транспорта</t>
        </is>
      </c>
      <c r="B255" s="0" t="inlineStr">
        <is>
          <t xml:space="preserve">Роснефть</t>
        </is>
      </c>
      <c r="C255" s="0" t="inlineStr">
        <is>
          <t xml:space="preserve">Масло моторное синтетическое Diesel Premium 5W-40 Газпромнефть</t>
        </is>
      </c>
      <c r="E255" s="4">
        <v>83100</v>
      </c>
      <c r="G255" s="0" t="inlineStr">
        <is>
          <t xml:space="preserve">В наличии</t>
        </is>
      </c>
      <c r="H255" s="8">
        <v>5</v>
      </c>
      <c r="J255" s="7" t="str">
        <f>HYPERLINK("https://klvmarket.ru/catalog/masla/motornye/masla-dlya-kommercheskogo-transporta/maslo_motornoe_sinteticheskoe_diesel_premium_5w_40_gazpromneft/?oid=4207","открыть")</f>
        <v>открыть</v>
      </c>
    </row>
    <row r="256">
      <c r="A256" s="0" t="inlineStr">
        <is>
          <t xml:space="preserve">Масла › Моторные масла › Масла для коммерческого транспорта</t>
        </is>
      </c>
      <c r="B256" s="0" t="inlineStr">
        <is>
          <t xml:space="preserve">Роснефть</t>
        </is>
      </c>
      <c r="C256" s="0" t="inlineStr">
        <is>
          <t xml:space="preserve">Масло моторное синтетическое Diesel Premium 5W-40 Газпромнефть</t>
        </is>
      </c>
      <c r="E256" s="4">
        <v>16000</v>
      </c>
      <c r="G256" s="0" t="inlineStr">
        <is>
          <t xml:space="preserve">В наличии</t>
        </is>
      </c>
      <c r="J256" s="7" t="str">
        <f>HYPERLINK("https://klvmarket.ru/catalog/masla/motornye/masla-dlya-kommercheskogo-transporta/maslo_motornoe_sinteticheskoe_diesel_premium_5w_40_gazpromneft/?oid=4208","открыть")</f>
        <v>открыть</v>
      </c>
    </row>
    <row r="257">
      <c r="A257" s="0" t="inlineStr">
        <is>
          <t xml:space="preserve">Масла › Моторные масла › Масла для коммерческого транспорта</t>
        </is>
      </c>
      <c r="B257" s="0" t="inlineStr">
        <is>
          <t xml:space="preserve">GNV</t>
        </is>
      </c>
      <c r="C257" s="0" t="inlineStr">
        <is>
          <t xml:space="preserve">Масло моторное синтетическое Heavy Truck Super 10W-40 GNV</t>
        </is>
      </c>
      <c r="D257" s="0" t="inlineStr">
        <is>
          <t xml:space="preserve">20л</t>
        </is>
      </c>
      <c r="E257" s="4">
        <v>11436</v>
      </c>
      <c r="F257" s="5">
        <v>572</v>
      </c>
      <c r="G257" s="0" t="inlineStr">
        <is>
          <t xml:space="preserve">В наличии</t>
        </is>
      </c>
      <c r="H257" s="8">
        <v>1</v>
      </c>
      <c r="J257" s="7" t="str">
        <f>HYPERLINK("https://klvmarket.ru/catalog/masla/motornye/masla-dlya-kommercheskogo-transporta/maslo_motornoe_sinteticheskoe_heavy_truck_super_10w_40_gnv/?oid=4241","открыть")</f>
        <v>открыть</v>
      </c>
    </row>
    <row r="258">
      <c r="A258" s="0" t="inlineStr">
        <is>
          <t xml:space="preserve">Масла › Моторные масла › Масла для коммерческого транспорта</t>
        </is>
      </c>
      <c r="B258" s="0" t="inlineStr">
        <is>
          <t xml:space="preserve">GNV</t>
        </is>
      </c>
      <c r="C258" s="0" t="inlineStr">
        <is>
          <t xml:space="preserve">Масло моторное синтетическое Heavy Truck Super 10W-40 GNV</t>
        </is>
      </c>
      <c r="D258" s="0" t="inlineStr">
        <is>
          <t xml:space="preserve">208л</t>
        </is>
      </c>
      <c r="E258" s="2" t="inlineStr">
        <is>
          <t xml:space="preserve">по запросу</t>
        </is>
      </c>
      <c r="G258" s="0" t="inlineStr">
        <is>
          <t xml:space="preserve">В наличии</t>
        </is>
      </c>
      <c r="J258" s="7" t="str">
        <f>HYPERLINK("https://klvmarket.ru/catalog/masla/motornye/masla-dlya-kommercheskogo-transporta/maslo_motornoe_sinteticheskoe_heavy_truck_super_10w_40_gnv/?oid=4240","открыть")</f>
        <v>открыть</v>
      </c>
    </row>
    <row r="259">
      <c r="A259" s="0" t="inlineStr">
        <is>
          <t xml:space="preserve">Масла › Моторные масла › Масла для коммерческого транспорта</t>
        </is>
      </c>
      <c r="B259" s="0" t="inlineStr">
        <is>
          <t xml:space="preserve">GNV</t>
        </is>
      </c>
      <c r="C259" s="0" t="inlineStr">
        <is>
          <t xml:space="preserve">Масло моторное синтетическое Heavy Truck Super 5W-30 GNV</t>
        </is>
      </c>
      <c r="D259" s="0" t="inlineStr">
        <is>
          <t xml:space="preserve">20л</t>
        </is>
      </c>
      <c r="E259" s="4">
        <v>12064</v>
      </c>
      <c r="F259" s="5">
        <v>603</v>
      </c>
      <c r="G259" s="0" t="inlineStr">
        <is>
          <t xml:space="preserve">В наличии</t>
        </is>
      </c>
      <c r="H259" s="8">
        <v>4</v>
      </c>
      <c r="J259" s="7" t="str">
        <f>HYPERLINK("https://klvmarket.ru/catalog/masla/motornye/masla-dlya-kommercheskogo-transporta/maslo_motornoe_sinteticheskoe_heavy_truck_super_5w_30_gnv/?oid=4244","открыть")</f>
        <v>открыть</v>
      </c>
    </row>
    <row r="260">
      <c r="A260" s="0" t="inlineStr">
        <is>
          <t xml:space="preserve">Масла › Моторные масла › Масла для коммерческого транспорта</t>
        </is>
      </c>
      <c r="B260" s="0" t="inlineStr">
        <is>
          <t xml:space="preserve">GNV</t>
        </is>
      </c>
      <c r="C260" s="0" t="inlineStr">
        <is>
          <t xml:space="preserve">Масло моторное синтетическое Heavy Truck Super 5W-30 GNV</t>
        </is>
      </c>
      <c r="D260" s="0" t="inlineStr">
        <is>
          <t xml:space="preserve">208л</t>
        </is>
      </c>
      <c r="E260" s="4">
        <v>100924</v>
      </c>
      <c r="F260" s="5">
        <v>485</v>
      </c>
      <c r="G260" s="0" t="inlineStr">
        <is>
          <t xml:space="preserve">В наличии</t>
        </is>
      </c>
      <c r="H260" s="8">
        <v>8</v>
      </c>
      <c r="J260" s="7" t="str">
        <f>HYPERLINK("https://klvmarket.ru/catalog/masla/motornye/masla-dlya-kommercheskogo-transporta/maslo_motornoe_sinteticheskoe_heavy_truck_super_5w_30_gnv/?oid=4243","открыть")</f>
        <v>открыть</v>
      </c>
    </row>
    <row r="261">
      <c r="A261" s="0" t="inlineStr">
        <is>
          <t xml:space="preserve">Масла › Моторные масла › Масла для коммерческого транспорта</t>
        </is>
      </c>
      <c r="B261" s="0" t="inlineStr">
        <is>
          <t xml:space="preserve">Eagle</t>
        </is>
      </c>
      <c r="C261" s="0" t="inlineStr">
        <is>
          <t xml:space="preserve">Масло моторное синтетическое PAO-D1 Synthetic 5W-30 API CK-4 EAGLE</t>
        </is>
      </c>
      <c r="D261" s="0" t="inlineStr">
        <is>
          <t xml:space="preserve">20л</t>
        </is>
      </c>
      <c r="E261" s="2" t="inlineStr">
        <is>
          <t xml:space="preserve">по запросу</t>
        </is>
      </c>
      <c r="G261" s="0" t="inlineStr">
        <is>
          <t xml:space="preserve">В наличии</t>
        </is>
      </c>
      <c r="J261" s="7" t="str">
        <f>HYPERLINK("https://klvmarket.ru/catalog/masla/motornye/masla-dlya-kommercheskogo-transporta/maslo_motornoe_sinteticheskoe_pao_d1_synthetic_5w_30_api_ck_4_eagle/?oid=4275","открыть")</f>
        <v>открыть</v>
      </c>
    </row>
    <row r="262">
      <c r="A262" s="0" t="inlineStr">
        <is>
          <t xml:space="preserve">Масла › Моторные масла › Масла для коммерческого транспорта</t>
        </is>
      </c>
      <c r="B262" s="0" t="inlineStr">
        <is>
          <t xml:space="preserve">Eagle</t>
        </is>
      </c>
      <c r="C262" s="0" t="inlineStr">
        <is>
          <t xml:space="preserve">Масло моторное синтетическое PAO-D1 Synthetic 5W-30 API CK-4 EAGLE</t>
        </is>
      </c>
      <c r="D262" s="0" t="inlineStr">
        <is>
          <t xml:space="preserve">200л</t>
        </is>
      </c>
      <c r="E262" s="2" t="inlineStr">
        <is>
          <t xml:space="preserve">по запросу</t>
        </is>
      </c>
      <c r="G262" s="0" t="inlineStr">
        <is>
          <t xml:space="preserve">В наличии</t>
        </is>
      </c>
      <c r="J262" s="7" t="str">
        <f>HYPERLINK("https://klvmarket.ru/catalog/masla/motornye/masla-dlya-kommercheskogo-transporta/maslo_motornoe_sinteticheskoe_pao_d1_synthetic_5w_30_api_ck_4_eagle/?oid=4274","открыть")</f>
        <v>открыть</v>
      </c>
    </row>
    <row r="263">
      <c r="A263" s="0" t="inlineStr">
        <is>
          <t xml:space="preserve">Масла › Моторные масла › Масла для коммерческого транспорта</t>
        </is>
      </c>
      <c r="B263" s="0" t="inlineStr">
        <is>
          <t xml:space="preserve">GNV</t>
        </is>
      </c>
      <c r="C263" s="0" t="inlineStr">
        <is>
          <t xml:space="preserve">Масло моторное синтетическое Premium Force LL 10W-40 GNV</t>
        </is>
      </c>
      <c r="E263" s="2" t="inlineStr">
        <is>
          <t xml:space="preserve">по запросу</t>
        </is>
      </c>
      <c r="G263" s="0" t="inlineStr">
        <is>
          <t xml:space="preserve">В наличии</t>
        </is>
      </c>
      <c r="J263" s="7" t="str">
        <f>HYPERLINK("https://klvmarket.ru/catalog/masla/motornye/masla-dlya-kommercheskogo-transporta/maslo_motornoe_sinteticheskoe_premium_force_ll_10w_40_gnv/","открыть")</f>
        <v>открыть</v>
      </c>
    </row>
    <row r="264">
      <c r="A264" s="0" t="inlineStr">
        <is>
          <t xml:space="preserve">Масла › Моторные масла › Масла для коммерческого транспорта</t>
        </is>
      </c>
      <c r="B264" s="0" t="inlineStr">
        <is>
          <t xml:space="preserve">Роснефть</t>
        </is>
      </c>
      <c r="C264" s="0" t="inlineStr">
        <is>
          <t xml:space="preserve">Масло моторное синтетическое Revolux D3 5W-40 Роснефть</t>
        </is>
      </c>
      <c r="D264" s="0" t="inlineStr">
        <is>
          <t xml:space="preserve">175кг, Бочка 200 л</t>
        </is>
      </c>
      <c r="E264" s="4">
        <v>83200</v>
      </c>
      <c r="F264" s="6">
        <v>475</v>
      </c>
      <c r="G264" s="0" t="inlineStr">
        <is>
          <t xml:space="preserve">Нет в наличии</t>
        </is>
      </c>
      <c r="H264" s="8">
        <v>7</v>
      </c>
      <c r="J264" s="7" t="str">
        <f>HYPERLINK("https://klvmarket.ru/catalog/masla/motornye/masla-dlya-kommercheskogo-transporta/maslo_motornoe_sinteticheskoe_revolux_d3_5w_40_rosneft/?oid=2778","открыть")</f>
        <v>открыть</v>
      </c>
    </row>
    <row r="265">
      <c r="A265" s="0" t="inlineStr">
        <is>
          <t xml:space="preserve">Масла › Моторные масла › Масла для коммерческого транспорта</t>
        </is>
      </c>
      <c r="B265" s="0" t="inlineStr">
        <is>
          <t xml:space="preserve">Роснефть</t>
        </is>
      </c>
      <c r="C265" s="0" t="inlineStr">
        <is>
          <t xml:space="preserve">Масло моторное синтетическое Revolux D3 5W-40 Роснефть</t>
        </is>
      </c>
      <c r="D265" s="0" t="inlineStr">
        <is>
          <t xml:space="preserve">5л</t>
        </is>
      </c>
      <c r="E265" s="2" t="inlineStr">
        <is>
          <t xml:space="preserve">по запросу</t>
        </is>
      </c>
      <c r="G265" s="0" t="inlineStr">
        <is>
          <t xml:space="preserve">Нет в наличии</t>
        </is>
      </c>
      <c r="J265" s="7" t="str">
        <f>HYPERLINK("https://klvmarket.ru/catalog/masla/motornye/masla-dlya-kommercheskogo-transporta/maslo_motornoe_sinteticheskoe_revolux_d3_5w_40_rosneft/?oid=3435","открыть")</f>
        <v>открыть</v>
      </c>
    </row>
    <row r="266">
      <c r="A266" s="0" t="inlineStr">
        <is>
          <t xml:space="preserve">Масла › Моторные масла › Масла для коммерческого транспорта</t>
        </is>
      </c>
      <c r="B266" s="0" t="inlineStr">
        <is>
          <t xml:space="preserve">Роснефть</t>
        </is>
      </c>
      <c r="C266" s="0" t="inlineStr">
        <is>
          <t xml:space="preserve">Масло моторное синтетическое Revolux D3 5W-40 Роснефть</t>
        </is>
      </c>
      <c r="D266" s="0" t="inlineStr">
        <is>
          <t xml:space="preserve">20л</t>
        </is>
      </c>
      <c r="E266" s="4">
        <v>9100</v>
      </c>
      <c r="F266" s="5">
        <v>455</v>
      </c>
      <c r="G266" s="0" t="inlineStr">
        <is>
          <t xml:space="preserve">Нет в наличии</t>
        </is>
      </c>
      <c r="H266" s="8">
        <v>11</v>
      </c>
      <c r="J266" s="7" t="str">
        <f>HYPERLINK("https://klvmarket.ru/catalog/masla/motornye/masla-dlya-kommercheskogo-transporta/maslo_motornoe_sinteticheskoe_revolux_d3_5w_40_rosneft/?oid=2777","открыть")</f>
        <v>открыть</v>
      </c>
    </row>
    <row r="267">
      <c r="A267" s="0" t="inlineStr">
        <is>
          <t xml:space="preserve">Масла › Моторные масла › Масла для коммерческого транспорта</t>
        </is>
      </c>
      <c r="B267" s="0" t="inlineStr">
        <is>
          <t xml:space="preserve">GNV</t>
        </is>
      </c>
      <c r="C267" s="0" t="inlineStr">
        <is>
          <t xml:space="preserve">Масло моторное синтетическое Standard Force 15W-40 GNV</t>
        </is>
      </c>
      <c r="D267" s="0" t="inlineStr">
        <is>
          <t xml:space="preserve">20л</t>
        </is>
      </c>
      <c r="E267" s="4">
        <v>7803</v>
      </c>
      <c r="F267" s="5">
        <v>390</v>
      </c>
      <c r="G267" s="0" t="inlineStr">
        <is>
          <t xml:space="preserve">В наличии</t>
        </is>
      </c>
      <c r="H267" s="8">
        <v>13</v>
      </c>
      <c r="J267" s="7" t="str">
        <f>HYPERLINK("https://klvmarket.ru/catalog/masla/motornye/masla-dlya-kommercheskogo-transporta/maslo_motornoe_sinteticheskoe_standard_force_15w_40_gnv/?oid=4253","открыть")</f>
        <v>открыть</v>
      </c>
    </row>
    <row r="268">
      <c r="A268" s="0" t="inlineStr">
        <is>
          <t xml:space="preserve">Масла › Моторные масла › Масла для коммерческого транспорта</t>
        </is>
      </c>
      <c r="B268" s="0" t="inlineStr">
        <is>
          <t xml:space="preserve">GNV</t>
        </is>
      </c>
      <c r="C268" s="0" t="inlineStr">
        <is>
          <t xml:space="preserve">Масло моторное синтетическое Standard Force 15W-40 GNV</t>
        </is>
      </c>
      <c r="D268" s="0" t="inlineStr">
        <is>
          <t xml:space="preserve">208л</t>
        </is>
      </c>
      <c r="E268" s="4">
        <v>72565</v>
      </c>
      <c r="F268" s="5">
        <v>349</v>
      </c>
      <c r="G268" s="0" t="inlineStr">
        <is>
          <t xml:space="preserve">В наличии</t>
        </is>
      </c>
      <c r="J268" s="7" t="str">
        <f>HYPERLINK("https://klvmarket.ru/catalog/masla/motornye/masla-dlya-kommercheskogo-transporta/maslo_motornoe_sinteticheskoe_standard_force_15w_40_gnv/?oid=4252","открыть")</f>
        <v>открыть</v>
      </c>
    </row>
    <row r="269">
      <c r="A269" s="0" t="inlineStr">
        <is>
          <t xml:space="preserve">Масла › Моторные масла › Масла для коммерческого транспорта</t>
        </is>
      </c>
      <c r="B269" s="0" t="inlineStr">
        <is>
          <t xml:space="preserve">GNV</t>
        </is>
      </c>
      <c r="C269" s="0" t="inlineStr">
        <is>
          <t xml:space="preserve">Масло моторное синтетическое Star Force 10W-40 GNV</t>
        </is>
      </c>
      <c r="D269" s="0" t="inlineStr">
        <is>
          <t xml:space="preserve">20л</t>
        </is>
      </c>
      <c r="E269" s="4">
        <v>11874</v>
      </c>
      <c r="F269" s="5">
        <v>594</v>
      </c>
      <c r="G269" s="0" t="inlineStr">
        <is>
          <t xml:space="preserve">В наличии</t>
        </is>
      </c>
      <c r="H269" s="8">
        <v>4</v>
      </c>
      <c r="J269" s="7" t="str">
        <f>HYPERLINK("https://klvmarket.ru/catalog/masla/motornye/masla-dlya-kommercheskogo-transporta/maslo_motornoe_sinteticheskoe_star_force_10w_40_gnv/?oid=4256","открыть")</f>
        <v>открыть</v>
      </c>
    </row>
    <row r="270">
      <c r="A270" s="0" t="inlineStr">
        <is>
          <t xml:space="preserve">Масла › Моторные масла › Масла для коммерческого транспорта</t>
        </is>
      </c>
      <c r="B270" s="0" t="inlineStr">
        <is>
          <t xml:space="preserve">GNV</t>
        </is>
      </c>
      <c r="C270" s="0" t="inlineStr">
        <is>
          <t xml:space="preserve">Масло моторное синтетическое Star Force 10W-40 GNV</t>
        </is>
      </c>
      <c r="D270" s="0" t="inlineStr">
        <is>
          <t xml:space="preserve">208л</t>
        </is>
      </c>
      <c r="E270" s="4">
        <v>101085</v>
      </c>
      <c r="F270" s="5">
        <v>486</v>
      </c>
      <c r="G270" s="0" t="inlineStr">
        <is>
          <t xml:space="preserve">В наличии</t>
        </is>
      </c>
      <c r="J270" s="7" t="str">
        <f>HYPERLINK("https://klvmarket.ru/catalog/masla/motornye/masla-dlya-kommercheskogo-transporta/maslo_motornoe_sinteticheskoe_star_force_10w_40_gnv/?oid=4255","открыть")</f>
        <v>открыть</v>
      </c>
    </row>
    <row r="271">
      <c r="A271" s="0" t="inlineStr">
        <is>
          <t xml:space="preserve">Масла › Моторные масла › Масла для коммерческого транспорта</t>
        </is>
      </c>
      <c r="B271" s="0" t="inlineStr">
        <is>
          <t xml:space="preserve">GNV</t>
        </is>
      </c>
      <c r="C271" s="0" t="inlineStr">
        <is>
          <t xml:space="preserve">Масло моторное синтетическое Superior Force 5W-40 GNV</t>
        </is>
      </c>
      <c r="D271" s="0" t="inlineStr">
        <is>
          <t xml:space="preserve">20л</t>
        </is>
      </c>
      <c r="E271" s="4">
        <v>17321</v>
      </c>
      <c r="F271" s="5">
        <v>866</v>
      </c>
      <c r="G271" s="0" t="inlineStr">
        <is>
          <t xml:space="preserve">В наличии</t>
        </is>
      </c>
      <c r="H271" s="8">
        <v>4</v>
      </c>
      <c r="I271" s="8">
        <v>1</v>
      </c>
      <c r="J271" s="7" t="str">
        <f>HYPERLINK("https://klvmarket.ru/catalog/masla/motornye/masla-dlya-kommercheskogo-transporta/maslo_motornoe_sinteticheskoe_superior_force_5w_40_gnv/?oid=4262","открыть")</f>
        <v>открыть</v>
      </c>
    </row>
    <row r="272">
      <c r="A272" s="0" t="inlineStr">
        <is>
          <t xml:space="preserve">Масла › Моторные масла › Масла для коммерческого транспорта</t>
        </is>
      </c>
      <c r="B272" s="0" t="inlineStr">
        <is>
          <t xml:space="preserve">GNV</t>
        </is>
      </c>
      <c r="C272" s="0" t="inlineStr">
        <is>
          <t xml:space="preserve">Масло моторное синтетическое Superior Force 5W-40 GNV</t>
        </is>
      </c>
      <c r="D272" s="0" t="inlineStr">
        <is>
          <t xml:space="preserve">208л</t>
        </is>
      </c>
      <c r="E272" s="2" t="inlineStr">
        <is>
          <t xml:space="preserve">по запросу</t>
        </is>
      </c>
      <c r="G272" s="0" t="inlineStr">
        <is>
          <t xml:space="preserve">В наличии</t>
        </is>
      </c>
      <c r="J272" s="7" t="str">
        <f>HYPERLINK("https://klvmarket.ru/catalog/masla/motornye/masla-dlya-kommercheskogo-transporta/maslo_motornoe_sinteticheskoe_superior_force_5w_40_gnv/?oid=4261","открыть")</f>
        <v>открыть</v>
      </c>
    </row>
    <row r="273">
      <c r="A273" s="0" t="inlineStr">
        <is>
          <t xml:space="preserve">Масла › Моторные масла › Масла для легкового транспорта</t>
        </is>
      </c>
      <c r="B273" s="0" t="inlineStr">
        <is>
          <t xml:space="preserve">PHI OIL</t>
        </is>
      </c>
      <c r="C273" s="0" t="inlineStr">
        <is>
          <t xml:space="preserve">Approved Engine EXA 0W30</t>
        </is>
      </c>
      <c r="E273" s="4">
        <v>17411</v>
      </c>
      <c r="G273" s="0" t="inlineStr">
        <is>
          <t xml:space="preserve">В наличии</t>
        </is>
      </c>
      <c r="J273" s="7" t="str">
        <f>HYPERLINK("https://klvmarket.ru/catalog/masla/motornye/masla-dlya-legkovogo-transporta/approved_engine_exa_0w30/?oid=3968","открыть")</f>
        <v>открыть</v>
      </c>
    </row>
    <row r="274">
      <c r="A274" s="0" t="inlineStr">
        <is>
          <t xml:space="preserve">Масла › Моторные масла › Масла для легкового транспорта</t>
        </is>
      </c>
      <c r="B274" s="0" t="inlineStr">
        <is>
          <t xml:space="preserve">PHI OIL</t>
        </is>
      </c>
      <c r="C274" s="0" t="inlineStr">
        <is>
          <t xml:space="preserve">Approved Engine EXA 0W30</t>
        </is>
      </c>
      <c r="D274" s="0" t="inlineStr">
        <is>
          <t xml:space="preserve">1л</t>
        </is>
      </c>
      <c r="E274" s="2" t="inlineStr">
        <is>
          <t xml:space="preserve">по запросу</t>
        </is>
      </c>
      <c r="G274" s="0" t="inlineStr">
        <is>
          <t xml:space="preserve">В наличии</t>
        </is>
      </c>
      <c r="J274" s="7" t="str">
        <f>HYPERLINK("https://klvmarket.ru/catalog/masla/motornye/masla-dlya-legkovogo-transporta/approved_engine_exa_0w30/?oid=3756","открыть")</f>
        <v>открыть</v>
      </c>
    </row>
    <row r="275">
      <c r="A275" s="0" t="inlineStr">
        <is>
          <t xml:space="preserve">Масла › Моторные масла › Масла для легкового транспорта</t>
        </is>
      </c>
      <c r="B275" s="0" t="inlineStr">
        <is>
          <t xml:space="preserve">PHI OIL</t>
        </is>
      </c>
      <c r="C275" s="0" t="inlineStr">
        <is>
          <t xml:space="preserve">Approved Engine EXA 0W30</t>
        </is>
      </c>
      <c r="D275" s="0" t="inlineStr">
        <is>
          <t xml:space="preserve">5л</t>
        </is>
      </c>
      <c r="E275" s="4">
        <v>5192</v>
      </c>
      <c r="F275" s="5">
        <v>1038</v>
      </c>
      <c r="G275" s="0" t="inlineStr">
        <is>
          <t xml:space="preserve">В наличии</t>
        </is>
      </c>
      <c r="H275" s="8">
        <v>4</v>
      </c>
      <c r="I275" s="8">
        <v>45</v>
      </c>
      <c r="J275" s="7" t="str">
        <f>HYPERLINK("https://klvmarket.ru/catalog/masla/motornye/masla-dlya-legkovogo-transporta/approved_engine_exa_0w30/?oid=3757","открыть")</f>
        <v>открыть</v>
      </c>
    </row>
    <row r="276">
      <c r="A276" s="0" t="inlineStr">
        <is>
          <t xml:space="preserve">Масла › Моторные масла › Масла для легкового транспорта</t>
        </is>
      </c>
      <c r="B276" s="0" t="inlineStr">
        <is>
          <t xml:space="preserve">PHI OIL</t>
        </is>
      </c>
      <c r="C276" s="0" t="inlineStr">
        <is>
          <t xml:space="preserve">Approved Engine EXA 0W30</t>
        </is>
      </c>
      <c r="D276" s="0" t="inlineStr">
        <is>
          <t xml:space="preserve">200л</t>
        </is>
      </c>
      <c r="E276" s="2" t="inlineStr">
        <is>
          <t xml:space="preserve">по запросу</t>
        </is>
      </c>
      <c r="G276" s="0" t="inlineStr">
        <is>
          <t xml:space="preserve">В наличии</t>
        </is>
      </c>
      <c r="J276" s="7" t="str">
        <f>HYPERLINK("https://klvmarket.ru/catalog/masla/motornye/masla-dlya-legkovogo-transporta/approved_engine_exa_0w30/?oid=3758","открыть")</f>
        <v>открыть</v>
      </c>
    </row>
    <row r="277">
      <c r="A277" s="0" t="inlineStr">
        <is>
          <t xml:space="preserve">Масла › Моторные масла › Масла для легкового транспорта</t>
        </is>
      </c>
      <c r="B277" s="0" t="inlineStr">
        <is>
          <t xml:space="preserve">PHI OIL</t>
        </is>
      </c>
      <c r="C277" s="0" t="inlineStr">
        <is>
          <t xml:space="preserve">Approved Engine EXF 5W30</t>
        </is>
      </c>
      <c r="D277" s="0" t="inlineStr">
        <is>
          <t xml:space="preserve">1л</t>
        </is>
      </c>
      <c r="E277" s="4">
        <v>1195</v>
      </c>
      <c r="F277" s="5">
        <v>1195</v>
      </c>
      <c r="G277" s="0" t="inlineStr">
        <is>
          <t xml:space="preserve">Под заказ</t>
        </is>
      </c>
      <c r="J277" s="7" t="str">
        <f>HYPERLINK("https://klvmarket.ru/catalog/masla/motornye/masla-dlya-legkovogo-transporta/approved_engine_exf_5w30/?oid=3761","открыть")</f>
        <v>открыть</v>
      </c>
    </row>
    <row r="278">
      <c r="A278" s="0" t="inlineStr">
        <is>
          <t xml:space="preserve">Масла › Моторные масла › Масла для легкового транспорта</t>
        </is>
      </c>
      <c r="B278" s="0" t="inlineStr">
        <is>
          <t xml:space="preserve">PHI OIL</t>
        </is>
      </c>
      <c r="C278" s="0" t="inlineStr">
        <is>
          <t xml:space="preserve">Approved Engine EXF 5W30</t>
        </is>
      </c>
      <c r="D278" s="0" t="inlineStr">
        <is>
          <t xml:space="preserve">5л</t>
        </is>
      </c>
      <c r="E278" s="4">
        <v>5415</v>
      </c>
      <c r="F278" s="5">
        <v>1083</v>
      </c>
      <c r="G278" s="0" t="inlineStr">
        <is>
          <t xml:space="preserve">Под заказ</t>
        </is>
      </c>
      <c r="J278" s="7" t="str">
        <f>HYPERLINK("https://klvmarket.ru/catalog/masla/motornye/masla-dlya-legkovogo-transporta/approved_engine_exf_5w30/?oid=3762","открыть")</f>
        <v>открыть</v>
      </c>
    </row>
    <row r="279">
      <c r="A279" s="0" t="inlineStr">
        <is>
          <t xml:space="preserve">Масла › Моторные масла › Масла для легкового транспорта</t>
        </is>
      </c>
      <c r="B279" s="0" t="inlineStr">
        <is>
          <t xml:space="preserve">PHI OIL</t>
        </is>
      </c>
      <c r="C279" s="0" t="inlineStr">
        <is>
          <t xml:space="preserve">Approved Engine EXF 5W30</t>
        </is>
      </c>
      <c r="D279" s="0" t="inlineStr">
        <is>
          <t xml:space="preserve">200л</t>
        </is>
      </c>
      <c r="E279" s="4">
        <v>172000</v>
      </c>
      <c r="F279" s="5">
        <v>860</v>
      </c>
      <c r="G279" s="0" t="inlineStr">
        <is>
          <t xml:space="preserve">Под заказ</t>
        </is>
      </c>
      <c r="J279" s="7" t="str">
        <f>HYPERLINK("https://klvmarket.ru/catalog/masla/motornye/masla-dlya-legkovogo-transporta/approved_engine_exf_5w30/?oid=3763","открыть")</f>
        <v>открыть</v>
      </c>
    </row>
    <row r="280">
      <c r="A280" s="0" t="inlineStr">
        <is>
          <t xml:space="preserve">Масла › Моторные масла › Масла для легкового транспорта</t>
        </is>
      </c>
      <c r="B280" s="0" t="inlineStr">
        <is>
          <t xml:space="preserve">PHI OIL</t>
        </is>
      </c>
      <c r="C280" s="0" t="inlineStr">
        <is>
          <t xml:space="preserve">Approved Engine GFA 5W20</t>
        </is>
      </c>
      <c r="D280" s="0" t="inlineStr">
        <is>
          <t xml:space="preserve">5л</t>
        </is>
      </c>
      <c r="E280" s="4">
        <v>6003</v>
      </c>
      <c r="F280" s="5">
        <v>1201</v>
      </c>
      <c r="G280" s="0" t="inlineStr">
        <is>
          <t xml:space="preserve">В наличии</t>
        </is>
      </c>
      <c r="I280" s="8">
        <v>382</v>
      </c>
      <c r="J280" s="7" t="str">
        <f>HYPERLINK("https://klvmarket.ru/catalog/masla/motornye/masla-dlya-legkovogo-transporta/approved_engine_gfa_5w20/?oid=3737","открыть")</f>
        <v>открыть</v>
      </c>
    </row>
    <row r="281">
      <c r="A281" s="0" t="inlineStr">
        <is>
          <t xml:space="preserve">Масла › Моторные масла › Масла для легкового транспорта</t>
        </is>
      </c>
      <c r="B281" s="0" t="inlineStr">
        <is>
          <t xml:space="preserve">PHI OIL</t>
        </is>
      </c>
      <c r="C281" s="0" t="inlineStr">
        <is>
          <t xml:space="preserve">Approved Engine GFB 5W30</t>
        </is>
      </c>
      <c r="D281" s="0" t="inlineStr">
        <is>
          <t xml:space="preserve">5л</t>
        </is>
      </c>
      <c r="E281" s="4">
        <v>6024</v>
      </c>
      <c r="F281" s="5">
        <v>1205</v>
      </c>
      <c r="G281" s="0" t="inlineStr">
        <is>
          <t xml:space="preserve">В наличии</t>
        </is>
      </c>
      <c r="I281" s="8">
        <v>58</v>
      </c>
      <c r="J281" s="7" t="str">
        <f>HYPERLINK("https://klvmarket.ru/catalog/masla/motornye/masla-dlya-legkovogo-transporta/approved_engine_gfb_5w30/?oid=3741","открыть")</f>
        <v>открыть</v>
      </c>
    </row>
    <row r="282">
      <c r="A282" s="0" t="inlineStr">
        <is>
          <t xml:space="preserve">Масла › Моторные масла › Масла для легкового транспорта</t>
        </is>
      </c>
      <c r="B282" s="0" t="inlineStr">
        <is>
          <t xml:space="preserve">PHI OIL</t>
        </is>
      </c>
      <c r="C282" s="0" t="inlineStr">
        <is>
          <t xml:space="preserve">Approved Engine GFM 0W20</t>
        </is>
      </c>
      <c r="D282" s="0" t="inlineStr">
        <is>
          <t xml:space="preserve">1л</t>
        </is>
      </c>
      <c r="E282" s="2" t="inlineStr">
        <is>
          <t xml:space="preserve">по запросу</t>
        </is>
      </c>
      <c r="G282" s="0" t="inlineStr">
        <is>
          <t xml:space="preserve">Нет в наличии</t>
        </is>
      </c>
      <c r="J282" s="7" t="str">
        <f>HYPERLINK("https://klvmarket.ru/catalog/masla/motornye/masla-dlya-legkovogo-transporta/approved_engine_gfm_0w20/?oid=3752","открыть")</f>
        <v>открыть</v>
      </c>
    </row>
    <row r="283">
      <c r="A283" s="0" t="inlineStr">
        <is>
          <t xml:space="preserve">Масла › Моторные масла › Масла для легкового транспорта</t>
        </is>
      </c>
      <c r="B283" s="0" t="inlineStr">
        <is>
          <t xml:space="preserve">PHI OIL</t>
        </is>
      </c>
      <c r="C283" s="0" t="inlineStr">
        <is>
          <t xml:space="preserve">Approved Engine GFM 0W20</t>
        </is>
      </c>
      <c r="D283" s="0" t="inlineStr">
        <is>
          <t xml:space="preserve">5л</t>
        </is>
      </c>
      <c r="E283" s="2" t="inlineStr">
        <is>
          <t xml:space="preserve">по запросу</t>
        </is>
      </c>
      <c r="G283" s="0" t="inlineStr">
        <is>
          <t xml:space="preserve">Нет в наличии</t>
        </is>
      </c>
      <c r="J283" s="7" t="str">
        <f>HYPERLINK("https://klvmarket.ru/catalog/masla/motornye/masla-dlya-legkovogo-transporta/approved_engine_gfm_0w20/?oid=3753","открыть")</f>
        <v>открыть</v>
      </c>
    </row>
    <row r="284">
      <c r="A284" s="0" t="inlineStr">
        <is>
          <t xml:space="preserve">Масла › Моторные масла › Масла для легкового транспорта</t>
        </is>
      </c>
      <c r="B284" s="0" t="inlineStr">
        <is>
          <t xml:space="preserve">PHI OIL</t>
        </is>
      </c>
      <c r="C284" s="0" t="inlineStr">
        <is>
          <t xml:space="preserve">Approved Engine GFM 0W20</t>
        </is>
      </c>
      <c r="D284" s="0" t="inlineStr">
        <is>
          <t xml:space="preserve">200л</t>
        </is>
      </c>
      <c r="E284" s="2" t="inlineStr">
        <is>
          <t xml:space="preserve">по запросу</t>
        </is>
      </c>
      <c r="G284" s="0" t="inlineStr">
        <is>
          <t xml:space="preserve">Нет в наличии</t>
        </is>
      </c>
      <c r="J284" s="7" t="str">
        <f>HYPERLINK("https://klvmarket.ru/catalog/masla/motornye/masla-dlya-legkovogo-transporta/approved_engine_gfm_0w20/?oid=3754","открыть")</f>
        <v>открыть</v>
      </c>
    </row>
    <row r="285">
      <c r="A285" s="0" t="inlineStr">
        <is>
          <t xml:space="preserve">Масла › Моторные масла › Масла для легкового транспорта</t>
        </is>
      </c>
      <c r="B285" s="0" t="inlineStr">
        <is>
          <t xml:space="preserve">PHI OIL</t>
        </is>
      </c>
      <c r="C285" s="0" t="inlineStr">
        <is>
          <t xml:space="preserve">Approved Engine PQS 10W40</t>
        </is>
      </c>
      <c r="D285" s="0" t="inlineStr">
        <is>
          <t xml:space="preserve">1л</t>
        </is>
      </c>
      <c r="E285" s="2" t="inlineStr">
        <is>
          <t xml:space="preserve">по запросу</t>
        </is>
      </c>
      <c r="G285" s="0" t="inlineStr">
        <is>
          <t xml:space="preserve">Нет в наличии</t>
        </is>
      </c>
      <c r="J285" s="7" t="str">
        <f>HYPERLINK("https://klvmarket.ru/catalog/masla/motornye/masla-dlya-legkovogo-transporta/approved_engine_pqs_10w40/?oid=3748","открыть")</f>
        <v>открыть</v>
      </c>
    </row>
    <row r="286">
      <c r="A286" s="0" t="inlineStr">
        <is>
          <t xml:space="preserve">Масла › Моторные масла › Масла для легкового транспорта</t>
        </is>
      </c>
      <c r="B286" s="0" t="inlineStr">
        <is>
          <t xml:space="preserve">PHI OIL</t>
        </is>
      </c>
      <c r="C286" s="0" t="inlineStr">
        <is>
          <t xml:space="preserve">Approved Engine PQS 10W40</t>
        </is>
      </c>
      <c r="D286" s="0" t="inlineStr">
        <is>
          <t xml:space="preserve">5л</t>
        </is>
      </c>
      <c r="E286" s="2" t="inlineStr">
        <is>
          <t xml:space="preserve">по запросу</t>
        </is>
      </c>
      <c r="G286" s="0" t="inlineStr">
        <is>
          <t xml:space="preserve">Нет в наличии</t>
        </is>
      </c>
      <c r="J286" s="7" t="str">
        <f>HYPERLINK("https://klvmarket.ru/catalog/masla/motornye/masla-dlya-legkovogo-transporta/approved_engine_pqs_10w40/?oid=3749","открыть")</f>
        <v>открыть</v>
      </c>
    </row>
    <row r="287">
      <c r="A287" s="0" t="inlineStr">
        <is>
          <t xml:space="preserve">Масла › Моторные масла › Масла для легкового транспорта</t>
        </is>
      </c>
      <c r="B287" s="0" t="inlineStr">
        <is>
          <t xml:space="preserve">PHI OIL</t>
        </is>
      </c>
      <c r="C287" s="0" t="inlineStr">
        <is>
          <t xml:space="preserve">Approved Engine PQS 10W40</t>
        </is>
      </c>
      <c r="D287" s="0" t="inlineStr">
        <is>
          <t xml:space="preserve">200л</t>
        </is>
      </c>
      <c r="E287" s="2" t="inlineStr">
        <is>
          <t xml:space="preserve">по запросу</t>
        </is>
      </c>
      <c r="G287" s="0" t="inlineStr">
        <is>
          <t xml:space="preserve">Нет в наличии</t>
        </is>
      </c>
      <c r="J287" s="7" t="str">
        <f>HYPERLINK("https://klvmarket.ru/catalog/masla/motornye/masla-dlya-legkovogo-transporta/approved_engine_pqs_10w40/?oid=3750","открыть")</f>
        <v>открыть</v>
      </c>
    </row>
    <row r="288">
      <c r="A288" s="0" t="inlineStr">
        <is>
          <t xml:space="preserve">Масла › Моторные масла › Масла для легкового транспорта</t>
        </is>
      </c>
      <c r="B288" s="0" t="inlineStr">
        <is>
          <t xml:space="preserve">PHI OIL</t>
        </is>
      </c>
      <c r="C288" s="0" t="inlineStr">
        <is>
          <t xml:space="preserve">Approved Engine PSC 5W30</t>
        </is>
      </c>
      <c r="D288" s="0" t="inlineStr">
        <is>
          <t xml:space="preserve">5л</t>
        </is>
      </c>
      <c r="E288" s="4">
        <v>5720</v>
      </c>
      <c r="F288" s="5">
        <v>1144</v>
      </c>
      <c r="G288" s="0" t="inlineStr">
        <is>
          <t xml:space="preserve">В наличии</t>
        </is>
      </c>
      <c r="I288" s="8">
        <v>288</v>
      </c>
      <c r="J288" s="7" t="str">
        <f>HYPERLINK("https://klvmarket.ru/catalog/masla/motornye/masla-dlya-legkovogo-transporta/approved_engine_psc_5w30/?oid=3745","открыть")</f>
        <v>открыть</v>
      </c>
    </row>
    <row r="289">
      <c r="A289" s="0" t="inlineStr">
        <is>
          <t xml:space="preserve">Масла › Моторные масла › Масла для легкового транспорта</t>
        </is>
      </c>
      <c r="B289" s="0" t="inlineStr">
        <is>
          <t xml:space="preserve">PHI OIL</t>
        </is>
      </c>
      <c r="C289" s="0" t="inlineStr">
        <is>
          <t xml:space="preserve">Approved Engine VWM 5W30</t>
        </is>
      </c>
      <c r="D289" s="0" t="inlineStr">
        <is>
          <t xml:space="preserve">5л</t>
        </is>
      </c>
      <c r="E289" s="4">
        <v>6104</v>
      </c>
      <c r="F289" s="5">
        <v>1221</v>
      </c>
      <c r="G289" s="0" t="inlineStr">
        <is>
          <t xml:space="preserve">В наличии</t>
        </is>
      </c>
      <c r="I289" s="8">
        <v>62</v>
      </c>
      <c r="J289" s="7" t="str">
        <f>HYPERLINK("https://klvmarket.ru/catalog/masla/motornye/masla-dlya-legkovogo-transporta/approved_engine_vwm_5w30/?oid=3725","открыть")</f>
        <v>открыть</v>
      </c>
    </row>
    <row r="290">
      <c r="A290" s="0" t="inlineStr">
        <is>
          <t xml:space="preserve">Масла › Моторные масла › Масла для легкового транспорта</t>
        </is>
      </c>
      <c r="B290" s="0" t="inlineStr">
        <is>
          <t xml:space="preserve">PHI OIL</t>
        </is>
      </c>
      <c r="C290" s="0" t="inlineStr">
        <is>
          <t xml:space="preserve">Approved Engine VWU 5W40</t>
        </is>
      </c>
      <c r="D290" s="0" t="inlineStr">
        <is>
          <t xml:space="preserve">5л</t>
        </is>
      </c>
      <c r="E290" s="4">
        <v>6120</v>
      </c>
      <c r="F290" s="5">
        <v>1224</v>
      </c>
      <c r="G290" s="0" t="inlineStr">
        <is>
          <t xml:space="preserve">В наличии</t>
        </is>
      </c>
      <c r="I290" s="8">
        <v>40</v>
      </c>
      <c r="J290" s="7" t="str">
        <f>HYPERLINK("https://klvmarket.ru/catalog/masla/motornye/masla-dlya-legkovogo-transporta/approved_engine_vwu_5w40/?oid=3729","открыть")</f>
        <v>открыть</v>
      </c>
    </row>
    <row r="291">
      <c r="A291" s="0" t="inlineStr">
        <is>
          <t xml:space="preserve">Масла › Моторные масла › Масла для легкового транспорта</t>
        </is>
      </c>
      <c r="B291" s="0" t="inlineStr">
        <is>
          <t xml:space="preserve">PHI OIL</t>
        </is>
      </c>
      <c r="C291" s="0" t="inlineStr">
        <is>
          <t xml:space="preserve">Life Engine VWM 5W30</t>
        </is>
      </c>
      <c r="D291" s="0" t="inlineStr">
        <is>
          <t xml:space="preserve">5л</t>
        </is>
      </c>
      <c r="E291" s="4">
        <v>6812</v>
      </c>
      <c r="F291" s="5">
        <v>1362</v>
      </c>
      <c r="G291" s="0" t="inlineStr">
        <is>
          <t xml:space="preserve">В наличии</t>
        </is>
      </c>
      <c r="I291" s="8">
        <v>31</v>
      </c>
      <c r="J291" s="7" t="str">
        <f>HYPERLINK("https://klvmarket.ru/catalog/masla/motornye/masla-dlya-legkovogo-transporta/life_engine_vwm_5w_30/?oid=3734","открыть")</f>
        <v>открыть</v>
      </c>
    </row>
    <row r="292">
      <c r="A292" s="0" t="inlineStr">
        <is>
          <t xml:space="preserve">Масла › Моторные масла › Масла для легкового транспорта</t>
        </is>
      </c>
      <c r="B292" s="0" t="inlineStr">
        <is>
          <t xml:space="preserve">PHI OIL</t>
        </is>
      </c>
      <c r="C292" s="0" t="inlineStr">
        <is>
          <t xml:space="preserve">Specialsynth G Gold 5W40</t>
        </is>
      </c>
      <c r="D292" s="0" t="inlineStr">
        <is>
          <t xml:space="preserve">1л</t>
        </is>
      </c>
      <c r="E292" s="4">
        <v>1418</v>
      </c>
      <c r="F292" s="5">
        <v>1418</v>
      </c>
      <c r="G292" s="0" t="inlineStr">
        <is>
          <t xml:space="preserve">Под заказ</t>
        </is>
      </c>
      <c r="J292" s="7" t="str">
        <f>HYPERLINK("https://klvmarket.ru/catalog/masla/motornye/masla-dlya-legkovogo-transporta/specialsynth_g_gold_5w40/?oid=3764","открыть")</f>
        <v>открыть</v>
      </c>
    </row>
    <row r="293">
      <c r="A293" s="0" t="inlineStr">
        <is>
          <t xml:space="preserve">Масла › Моторные масла › Масла для легкового транспорта</t>
        </is>
      </c>
      <c r="B293" s="0" t="inlineStr">
        <is>
          <t xml:space="preserve">PHI OIL</t>
        </is>
      </c>
      <c r="C293" s="0" t="inlineStr">
        <is>
          <t xml:space="preserve">Specialsynth G Gold 5W40</t>
        </is>
      </c>
      <c r="D293" s="0" t="inlineStr">
        <is>
          <t xml:space="preserve">5л</t>
        </is>
      </c>
      <c r="E293" s="4">
        <v>5099</v>
      </c>
      <c r="F293" s="5">
        <v>1020</v>
      </c>
      <c r="G293" s="0" t="inlineStr">
        <is>
          <t xml:space="preserve">Под заказ</t>
        </is>
      </c>
      <c r="J293" s="7" t="str">
        <f>HYPERLINK("https://klvmarket.ru/catalog/masla/motornye/masla-dlya-legkovogo-transporta/specialsynth_g_gold_5w40/?oid=3765","открыть")</f>
        <v>открыть</v>
      </c>
    </row>
    <row r="294">
      <c r="A294" s="0" t="inlineStr">
        <is>
          <t xml:space="preserve">Масла › Моторные масла › Масла для легкового транспорта</t>
        </is>
      </c>
      <c r="B294" s="0" t="inlineStr">
        <is>
          <t xml:space="preserve">PHI OIL</t>
        </is>
      </c>
      <c r="C294" s="0" t="inlineStr">
        <is>
          <t xml:space="preserve">Specialsynth G Gold 5W40</t>
        </is>
      </c>
      <c r="D294" s="0" t="inlineStr">
        <is>
          <t xml:space="preserve">200л</t>
        </is>
      </c>
      <c r="E294" s="4">
        <v>117558</v>
      </c>
      <c r="F294" s="5">
        <v>588</v>
      </c>
      <c r="G294" s="0" t="inlineStr">
        <is>
          <t xml:space="preserve">Под заказ</t>
        </is>
      </c>
      <c r="J294" s="7" t="str">
        <f>HYPERLINK("https://klvmarket.ru/catalog/masla/motornye/masla-dlya-legkovogo-transporta/specialsynth_g_gold_5w40/?oid=3766","открыть")</f>
        <v>открыть</v>
      </c>
    </row>
    <row r="295">
      <c r="A295" s="0" t="inlineStr">
        <is>
          <t xml:space="preserve">Масла › Моторные масла › Масла для легкового транспорта</t>
        </is>
      </c>
      <c r="B295" s="0" t="inlineStr">
        <is>
          <t xml:space="preserve">FQ</t>
        </is>
      </c>
      <c r="C295" s="0" t="inlineStr">
        <is>
          <t xml:space="preserve">Масло моторное 0W-20 SP/GF-6A FULLY SYNTHETIC FQ</t>
        </is>
      </c>
      <c r="D295" s="0" t="inlineStr">
        <is>
          <t xml:space="preserve">1л</t>
        </is>
      </c>
      <c r="E295" s="4">
        <v>1430</v>
      </c>
      <c r="F295" s="5">
        <v>1430</v>
      </c>
      <c r="G295" s="0" t="inlineStr">
        <is>
          <t xml:space="preserve">По запросу</t>
        </is>
      </c>
      <c r="H295" s="8">
        <v>15</v>
      </c>
      <c r="J295" s="7" t="str">
        <f>HYPERLINK("https://klvmarket.ru/catalog/masla/motornye/masla-dlya-legkovogo-transporta/motornoe_maslo_fq_0w_20_sp_gf_6a_fully_synthetic/?oid=2848","открыть")</f>
        <v>открыть</v>
      </c>
    </row>
    <row r="296">
      <c r="A296" s="0" t="inlineStr">
        <is>
          <t xml:space="preserve">Масла › Моторные масла › Масла для легкового транспорта</t>
        </is>
      </c>
      <c r="B296" s="0" t="inlineStr">
        <is>
          <t xml:space="preserve">FQ</t>
        </is>
      </c>
      <c r="C296" s="0" t="inlineStr">
        <is>
          <t xml:space="preserve">Масло моторное 0W-20 SP/GF-6A FULLY SYNTHETIC FQ</t>
        </is>
      </c>
      <c r="D296" s="0" t="inlineStr">
        <is>
          <t xml:space="preserve">4л</t>
        </is>
      </c>
      <c r="E296" s="4">
        <v>4550</v>
      </c>
      <c r="F296" s="5">
        <v>1138</v>
      </c>
      <c r="G296" s="0" t="inlineStr">
        <is>
          <t xml:space="preserve">По запросу</t>
        </is>
      </c>
      <c r="H296" s="8">
        <v>4</v>
      </c>
      <c r="J296" s="7" t="str">
        <f>HYPERLINK("https://klvmarket.ru/catalog/masla/motornye/masla-dlya-legkovogo-transporta/motornoe_maslo_fq_0w_20_sp_gf_6a_fully_synthetic/?oid=2851","открыть")</f>
        <v>открыть</v>
      </c>
    </row>
    <row r="297">
      <c r="A297" s="0" t="inlineStr">
        <is>
          <t xml:space="preserve">Масла › Моторные масла › Масла для легкового транспорта</t>
        </is>
      </c>
      <c r="B297" s="0" t="inlineStr">
        <is>
          <t xml:space="preserve">FQ</t>
        </is>
      </c>
      <c r="C297" s="0" t="inlineStr">
        <is>
          <t xml:space="preserve">Масло моторное 0W-20 SP/GF-6A FULLY SYNTHETIC FQ</t>
        </is>
      </c>
      <c r="D297" s="0" t="inlineStr">
        <is>
          <t xml:space="preserve">20л</t>
        </is>
      </c>
      <c r="E297" s="4">
        <v>16380</v>
      </c>
      <c r="F297" s="5">
        <v>819</v>
      </c>
      <c r="G297" s="0" t="inlineStr">
        <is>
          <t xml:space="preserve">По запросу</t>
        </is>
      </c>
      <c r="J297" s="7" t="str">
        <f>HYPERLINK("https://klvmarket.ru/catalog/masla/motornye/masla-dlya-legkovogo-transporta/motornoe_maslo_fq_0w_20_sp_gf_6a_fully_synthetic/?oid=2850","открыть")</f>
        <v>открыть</v>
      </c>
    </row>
    <row r="298">
      <c r="A298" s="0" t="inlineStr">
        <is>
          <t xml:space="preserve">Масла › Моторные масла › Масла для легкового транспорта</t>
        </is>
      </c>
      <c r="B298" s="0" t="inlineStr">
        <is>
          <t xml:space="preserve">FQ</t>
        </is>
      </c>
      <c r="C298" s="0" t="inlineStr">
        <is>
          <t xml:space="preserve">Масло моторное 0W-20 SP/GF-6A FULLY SYNTHETIC FQ</t>
        </is>
      </c>
      <c r="D298" s="0" t="inlineStr">
        <is>
          <t xml:space="preserve">200л</t>
        </is>
      </c>
      <c r="E298" s="4">
        <v>169000</v>
      </c>
      <c r="F298" s="5">
        <v>845</v>
      </c>
      <c r="G298" s="0" t="inlineStr">
        <is>
          <t xml:space="preserve">По запросу</t>
        </is>
      </c>
      <c r="J298" s="7" t="str">
        <f>HYPERLINK("https://klvmarket.ru/catalog/masla/motornye/masla-dlya-legkovogo-transporta/motornoe_maslo_fq_0w_20_sp_gf_6a_fully_synthetic/?oid=2849","открыть")</f>
        <v>открыть</v>
      </c>
    </row>
    <row r="299">
      <c r="A299" s="0" t="inlineStr">
        <is>
          <t xml:space="preserve">Масла › Моторные масла › Масла для легкового транспорта</t>
        </is>
      </c>
      <c r="B299" s="0" t="inlineStr">
        <is>
          <t xml:space="preserve">FQ</t>
        </is>
      </c>
      <c r="C299" s="0" t="inlineStr">
        <is>
          <t xml:space="preserve">Масло моторное 10W-40 SP SEMI-SYNTHETIC FQ</t>
        </is>
      </c>
      <c r="D299" s="0" t="inlineStr">
        <is>
          <t xml:space="preserve">1л</t>
        </is>
      </c>
      <c r="E299" s="4">
        <v>1300</v>
      </c>
      <c r="F299" s="5">
        <v>1300</v>
      </c>
      <c r="G299" s="0" t="inlineStr">
        <is>
          <t xml:space="preserve">По запросу</t>
        </is>
      </c>
      <c r="H299" s="8">
        <v>4</v>
      </c>
      <c r="J299" s="7" t="str">
        <f>HYPERLINK("https://klvmarket.ru/catalog/masla/motornye/masla-dlya-legkovogo-transporta/motornoe_maslo_fq_10w_40_sp_semi_synthetic/?oid=2844","открыть")</f>
        <v>открыть</v>
      </c>
    </row>
    <row r="300">
      <c r="A300" s="0" t="inlineStr">
        <is>
          <t xml:space="preserve">Масла › Моторные масла › Масла для легкового транспорта</t>
        </is>
      </c>
      <c r="B300" s="0" t="inlineStr">
        <is>
          <t xml:space="preserve">FQ</t>
        </is>
      </c>
      <c r="C300" s="0" t="inlineStr">
        <is>
          <t xml:space="preserve">Масло моторное 10W-40 SP SEMI-SYNTHETIC FQ</t>
        </is>
      </c>
      <c r="D300" s="0" t="inlineStr">
        <is>
          <t xml:space="preserve">4л</t>
        </is>
      </c>
      <c r="E300" s="4">
        <v>4160</v>
      </c>
      <c r="F300" s="5">
        <v>1040</v>
      </c>
      <c r="G300" s="0" t="inlineStr">
        <is>
          <t xml:space="preserve">По запросу</t>
        </is>
      </c>
      <c r="J300" s="7" t="str">
        <f>HYPERLINK("https://klvmarket.ru/catalog/masla/motornye/masla-dlya-legkovogo-transporta/motornoe_maslo_fq_10w_40_sp_semi_synthetic/?oid=2845","открыть")</f>
        <v>открыть</v>
      </c>
    </row>
    <row r="301">
      <c r="A301" s="0" t="inlineStr">
        <is>
          <t xml:space="preserve">Масла › Моторные масла › Масла для легкового транспорта</t>
        </is>
      </c>
      <c r="B301" s="0" t="inlineStr">
        <is>
          <t xml:space="preserve">FQ</t>
        </is>
      </c>
      <c r="C301" s="0" t="inlineStr">
        <is>
          <t xml:space="preserve">Масло моторное 10W-40 SP SEMI-SYNTHETIC FQ</t>
        </is>
      </c>
      <c r="D301" s="0" t="inlineStr">
        <is>
          <t xml:space="preserve">20л</t>
        </is>
      </c>
      <c r="E301" s="4">
        <v>16900</v>
      </c>
      <c r="F301" s="5">
        <v>845</v>
      </c>
      <c r="G301" s="0" t="inlineStr">
        <is>
          <t xml:space="preserve">По запросу</t>
        </is>
      </c>
      <c r="H301" s="8">
        <v>5</v>
      </c>
      <c r="J301" s="7" t="str">
        <f>HYPERLINK("https://klvmarket.ru/catalog/masla/motornye/masla-dlya-legkovogo-transporta/motornoe_maslo_fq_10w_40_sp_semi_synthetic/?oid=2846","открыть")</f>
        <v>открыть</v>
      </c>
    </row>
    <row r="302">
      <c r="A302" s="0" t="inlineStr">
        <is>
          <t xml:space="preserve">Масла › Моторные масла › Масла для легкового транспорта</t>
        </is>
      </c>
      <c r="B302" s="0" t="inlineStr">
        <is>
          <t xml:space="preserve">FQ</t>
        </is>
      </c>
      <c r="C302" s="0" t="inlineStr">
        <is>
          <t xml:space="preserve">Масло моторное 10W-40 SP SEMI-SYNTHETIC FQ</t>
        </is>
      </c>
      <c r="D302" s="0" t="inlineStr">
        <is>
          <t xml:space="preserve">200л</t>
        </is>
      </c>
      <c r="E302" s="4">
        <v>156000</v>
      </c>
      <c r="F302" s="5">
        <v>780</v>
      </c>
      <c r="G302" s="0" t="inlineStr">
        <is>
          <t xml:space="preserve">По запросу</t>
        </is>
      </c>
      <c r="J302" s="7" t="str">
        <f>HYPERLINK("https://klvmarket.ru/catalog/masla/motornye/masla-dlya-legkovogo-transporta/motornoe_maslo_fq_10w_40_sp_semi_synthetic/?oid=2847","открыть")</f>
        <v>открыть</v>
      </c>
    </row>
    <row r="303">
      <c r="A303" s="0" t="inlineStr">
        <is>
          <t xml:space="preserve">Масла › Моторные масла › Масла для легкового транспорта</t>
        </is>
      </c>
      <c r="B303" s="0" t="inlineStr">
        <is>
          <t xml:space="preserve">Teboil</t>
        </is>
      </c>
      <c r="C303" s="0" t="inlineStr">
        <is>
          <t xml:space="preserve">Масло моторное 5W-30 Diamond ECP C3 TEBOIL</t>
        </is>
      </c>
      <c r="D303" s="0" t="inlineStr">
        <is>
          <t xml:space="preserve">4 /4л</t>
        </is>
      </c>
      <c r="E303" s="4">
        <v>3024</v>
      </c>
      <c r="G303" s="0" t="inlineStr">
        <is>
          <t xml:space="preserve">В наличии</t>
        </is>
      </c>
      <c r="H303" s="8">
        <v>27</v>
      </c>
      <c r="J303" s="7" t="str">
        <f>HYPERLINK("https://klvmarket.ru/catalog/masla/motornye/masla-dlya-legkovogo-transporta/maslo_motornoe_5w_30_diamond_ecp_c3_teboil/?oid=4180","открыть")</f>
        <v>открыть</v>
      </c>
    </row>
    <row r="304">
      <c r="A304" s="0" t="inlineStr">
        <is>
          <t xml:space="preserve">Масла › Моторные масла › Масла для легкового транспорта</t>
        </is>
      </c>
      <c r="B304" s="0" t="inlineStr">
        <is>
          <t xml:space="preserve">Teboil</t>
        </is>
      </c>
      <c r="C304" s="0" t="inlineStr">
        <is>
          <t xml:space="preserve">Масло моторное 5W-30 Diamond ECP C3 TEBOIL</t>
        </is>
      </c>
      <c r="D304" s="0" t="inlineStr">
        <is>
          <t xml:space="preserve">1л</t>
        </is>
      </c>
      <c r="E304" s="4">
        <v>940</v>
      </c>
      <c r="F304" s="5">
        <v>940</v>
      </c>
      <c r="G304" s="0" t="inlineStr">
        <is>
          <t xml:space="preserve">В наличии</t>
        </is>
      </c>
      <c r="H304" s="8">
        <v>3</v>
      </c>
      <c r="J304" s="7" t="str">
        <f>HYPERLINK("https://klvmarket.ru/catalog/masla/motornye/masla-dlya-legkovogo-transporta/maslo_motornoe_5w_30_diamond_ecp_c3_teboil/?oid=4181","открыть")</f>
        <v>открыть</v>
      </c>
    </row>
    <row r="305">
      <c r="A305" s="0" t="inlineStr">
        <is>
          <t xml:space="preserve">Масла › Моторные масла › Масла для легкового транспорта</t>
        </is>
      </c>
      <c r="C305" s="0" t="inlineStr">
        <is>
          <t xml:space="preserve">Масло моторное 5W-30 SP/GF-6A FULLY SYNTHETIC FQ</t>
        </is>
      </c>
      <c r="D305" s="0" t="inlineStr">
        <is>
          <t xml:space="preserve">1л</t>
        </is>
      </c>
      <c r="E305" s="2" t="inlineStr">
        <is>
          <t xml:space="preserve">по запросу</t>
        </is>
      </c>
      <c r="G305" s="0" t="inlineStr">
        <is>
          <t xml:space="preserve">По запросу</t>
        </is>
      </c>
      <c r="J305" s="7" t="str">
        <f>HYPERLINK("https://klvmarket.ru/catalog/masla/motornye/masla-dlya-legkovogo-transporta/motornoe_maslo_fq_5w_30_sp_gf_6a_fully_synthetic/?oid=2853","открыть")</f>
        <v>открыть</v>
      </c>
    </row>
    <row r="306">
      <c r="A306" s="0" t="inlineStr">
        <is>
          <t xml:space="preserve">Масла › Моторные масла › Масла для легкового транспорта</t>
        </is>
      </c>
      <c r="C306" s="0" t="inlineStr">
        <is>
          <t xml:space="preserve">Масло моторное 5W-30 SP/GF-6A FULLY SYNTHETIC FQ</t>
        </is>
      </c>
      <c r="D306" s="0" t="inlineStr">
        <is>
          <t xml:space="preserve">4л</t>
        </is>
      </c>
      <c r="E306" s="2" t="inlineStr">
        <is>
          <t xml:space="preserve">по запросу</t>
        </is>
      </c>
      <c r="G306" s="0" t="inlineStr">
        <is>
          <t xml:space="preserve">По запросу</t>
        </is>
      </c>
      <c r="J306" s="7" t="str">
        <f>HYPERLINK("https://klvmarket.ru/catalog/masla/motornye/masla-dlya-legkovogo-transporta/motornoe_maslo_fq_5w_30_sp_gf_6a_fully_synthetic/?oid=2856","открыть")</f>
        <v>открыть</v>
      </c>
    </row>
    <row r="307">
      <c r="A307" s="0" t="inlineStr">
        <is>
          <t xml:space="preserve">Масла › Моторные масла › Масла для легкового транспорта</t>
        </is>
      </c>
      <c r="C307" s="0" t="inlineStr">
        <is>
          <t xml:space="preserve">Масло моторное 5W-30 SP/GF-6A FULLY SYNTHETIC FQ</t>
        </is>
      </c>
      <c r="D307" s="0" t="inlineStr">
        <is>
          <t xml:space="preserve">20л</t>
        </is>
      </c>
      <c r="E307" s="2" t="inlineStr">
        <is>
          <t xml:space="preserve">по запросу</t>
        </is>
      </c>
      <c r="G307" s="0" t="inlineStr">
        <is>
          <t xml:space="preserve">По запросу</t>
        </is>
      </c>
      <c r="J307" s="7" t="str">
        <f>HYPERLINK("https://klvmarket.ru/catalog/masla/motornye/masla-dlya-legkovogo-transporta/motornoe_maslo_fq_5w_30_sp_gf_6a_fully_synthetic/?oid=2855","открыть")</f>
        <v>открыть</v>
      </c>
    </row>
    <row r="308">
      <c r="A308" s="0" t="inlineStr">
        <is>
          <t xml:space="preserve">Масла › Моторные масла › Масла для легкового транспорта</t>
        </is>
      </c>
      <c r="C308" s="0" t="inlineStr">
        <is>
          <t xml:space="preserve">Масло моторное 5W-30 SP/GF-6A FULLY SYNTHETIC FQ</t>
        </is>
      </c>
      <c r="D308" s="0" t="inlineStr">
        <is>
          <t xml:space="preserve">200л</t>
        </is>
      </c>
      <c r="E308" s="2" t="inlineStr">
        <is>
          <t xml:space="preserve">по запросу</t>
        </is>
      </c>
      <c r="G308" s="0" t="inlineStr">
        <is>
          <t xml:space="preserve">По запросу</t>
        </is>
      </c>
      <c r="J308" s="7" t="str">
        <f>HYPERLINK("https://klvmarket.ru/catalog/masla/motornye/masla-dlya-legkovogo-transporta/motornoe_maslo_fq_5w_30_sp_gf_6a_fully_synthetic/?oid=2854","открыть")</f>
        <v>открыть</v>
      </c>
    </row>
    <row r="309">
      <c r="A309" s="0" t="inlineStr">
        <is>
          <t xml:space="preserve">Масла › Моторные масла › Масла для легкового транспорта</t>
        </is>
      </c>
      <c r="B309" s="0" t="inlineStr">
        <is>
          <t xml:space="preserve">FQ</t>
        </is>
      </c>
      <c r="C309" s="0" t="inlineStr">
        <is>
          <t xml:space="preserve">Масло моторное 5W-30 SP/GF-6A SEMI-SYNTHETIC FQ</t>
        </is>
      </c>
      <c r="D309" s="0" t="inlineStr">
        <is>
          <t xml:space="preserve">1л</t>
        </is>
      </c>
      <c r="E309" s="4">
        <v>1430</v>
      </c>
      <c r="F309" s="5">
        <v>1430</v>
      </c>
      <c r="G309" s="0" t="inlineStr">
        <is>
          <t xml:space="preserve">По запросу</t>
        </is>
      </c>
      <c r="H309" s="8">
        <v>12</v>
      </c>
      <c r="J309" s="7" t="str">
        <f>HYPERLINK("https://klvmarket.ru/catalog/masla/motornye/masla-dlya-legkovogo-transporta/motornoe_maslo_fq_5w_30_sp_gf_6a_semi_synthetic/?oid=2838","открыть")</f>
        <v>открыть</v>
      </c>
    </row>
    <row r="310">
      <c r="A310" s="0" t="inlineStr">
        <is>
          <t xml:space="preserve">Масла › Моторные масла › Масла для легкового транспорта</t>
        </is>
      </c>
      <c r="B310" s="0" t="inlineStr">
        <is>
          <t xml:space="preserve">FQ</t>
        </is>
      </c>
      <c r="C310" s="0" t="inlineStr">
        <is>
          <t xml:space="preserve">Масло моторное 5W-30 SP/GF-6A SEMI-SYNTHETIC FQ</t>
        </is>
      </c>
      <c r="D310" s="0" t="inlineStr">
        <is>
          <t xml:space="preserve">4л</t>
        </is>
      </c>
      <c r="E310" s="4">
        <v>4550</v>
      </c>
      <c r="F310" s="5">
        <v>1138</v>
      </c>
      <c r="G310" s="0" t="inlineStr">
        <is>
          <t xml:space="preserve">По запросу</t>
        </is>
      </c>
      <c r="H310" s="8">
        <v>4</v>
      </c>
      <c r="J310" s="7" t="str">
        <f>HYPERLINK("https://klvmarket.ru/catalog/masla/motornye/masla-dlya-legkovogo-transporta/motornoe_maslo_fq_5w_30_sp_gf_6a_semi_synthetic/?oid=2839","открыть")</f>
        <v>открыть</v>
      </c>
    </row>
    <row r="311">
      <c r="A311" s="0" t="inlineStr">
        <is>
          <t xml:space="preserve">Масла › Моторные масла › Масла для легкового транспорта</t>
        </is>
      </c>
      <c r="B311" s="0" t="inlineStr">
        <is>
          <t xml:space="preserve">FQ</t>
        </is>
      </c>
      <c r="C311" s="0" t="inlineStr">
        <is>
          <t xml:space="preserve">Масло моторное 5W-30 SP/GF-6A SEMI-SYNTHETIC FQ</t>
        </is>
      </c>
      <c r="D311" s="0" t="inlineStr">
        <is>
          <t xml:space="preserve">20л</t>
        </is>
      </c>
      <c r="E311" s="4">
        <v>18200</v>
      </c>
      <c r="F311" s="5">
        <v>910</v>
      </c>
      <c r="G311" s="0" t="inlineStr">
        <is>
          <t xml:space="preserve">По запросу</t>
        </is>
      </c>
      <c r="J311" s="7" t="str">
        <f>HYPERLINK("https://klvmarket.ru/catalog/masla/motornye/masla-dlya-legkovogo-transporta/motornoe_maslo_fq_5w_30_sp_gf_6a_semi_synthetic/?oid=2840","открыть")</f>
        <v>открыть</v>
      </c>
    </row>
    <row r="312">
      <c r="A312" s="0" t="inlineStr">
        <is>
          <t xml:space="preserve">Масла › Моторные масла › Масла для легкового транспорта</t>
        </is>
      </c>
      <c r="B312" s="0" t="inlineStr">
        <is>
          <t xml:space="preserve">FQ</t>
        </is>
      </c>
      <c r="C312" s="0" t="inlineStr">
        <is>
          <t xml:space="preserve">Масло моторное 5W-30 SP/GF-6A SEMI-SYNTHETIC FQ</t>
        </is>
      </c>
      <c r="D312" s="0" t="inlineStr">
        <is>
          <t xml:space="preserve">200л</t>
        </is>
      </c>
      <c r="E312" s="4">
        <v>169000</v>
      </c>
      <c r="F312" s="5">
        <v>845</v>
      </c>
      <c r="G312" s="0" t="inlineStr">
        <is>
          <t xml:space="preserve">По запросу</t>
        </is>
      </c>
      <c r="J312" s="7" t="str">
        <f>HYPERLINK("https://klvmarket.ru/catalog/masla/motornye/masla-dlya-legkovogo-transporta/motornoe_maslo_fq_5w_30_sp_gf_6a_semi_synthetic/?oid=2841","открыть")</f>
        <v>открыть</v>
      </c>
    </row>
    <row r="313">
      <c r="A313" s="0" t="inlineStr">
        <is>
          <t xml:space="preserve">Масла › Моторные масла › Масла для легкового транспорта</t>
        </is>
      </c>
      <c r="B313" s="0" t="inlineStr">
        <is>
          <t xml:space="preserve">PEAK</t>
        </is>
      </c>
      <c r="C313" s="0" t="inlineStr">
        <is>
          <t xml:space="preserve">Масло моторное Conventional Motor Oil 10w40 PEAK</t>
        </is>
      </c>
      <c r="D313" s="0" t="inlineStr">
        <is>
          <t xml:space="preserve">0,946л</t>
        </is>
      </c>
      <c r="E313" s="2" t="inlineStr">
        <is>
          <t xml:space="preserve">по запросу</t>
        </is>
      </c>
      <c r="G313" s="0" t="inlineStr">
        <is>
          <t xml:space="preserve">В наличии</t>
        </is>
      </c>
      <c r="J313" s="7" t="str">
        <f>HYPERLINK("https://klvmarket.ru/catalog/masla/motornye/masla-dlya-legkovogo-transporta/peak-conventional-motor-oil-10w40/?oid=1348","открыть")</f>
        <v>открыть</v>
      </c>
    </row>
    <row r="314">
      <c r="A314" s="0" t="inlineStr">
        <is>
          <t xml:space="preserve">Масла › Моторные масла › Масла для легкового транспорта</t>
        </is>
      </c>
      <c r="B314" s="0" t="inlineStr">
        <is>
          <t xml:space="preserve">Лукойл</t>
        </is>
      </c>
      <c r="C314" s="0" t="inlineStr">
        <is>
          <t xml:space="preserve">Масло моторное GENESIS ARMORTECH 5w40 SN/CF Лукойл</t>
        </is>
      </c>
      <c r="D314" s="0" t="inlineStr">
        <is>
          <t xml:space="preserve">1л</t>
        </is>
      </c>
      <c r="E314" s="4">
        <v>750</v>
      </c>
      <c r="F314" s="5">
        <v>750</v>
      </c>
      <c r="G314" s="0" t="inlineStr">
        <is>
          <t xml:space="preserve">В наличии</t>
        </is>
      </c>
      <c r="H314" s="8">
        <v>18</v>
      </c>
      <c r="J314" s="7" t="str">
        <f>HYPERLINK("https://klvmarket.ru/catalog/masla/motornye/masla-dlya-legkovogo-transporta/lukoyl-genesis-armortech/?oid=1259","открыть")</f>
        <v>открыть</v>
      </c>
    </row>
    <row r="315">
      <c r="A315" s="0" t="inlineStr">
        <is>
          <t xml:space="preserve">Масла › Моторные масла › Масла для легкового транспорта</t>
        </is>
      </c>
      <c r="B315" s="0" t="inlineStr">
        <is>
          <t xml:space="preserve">Лукойл</t>
        </is>
      </c>
      <c r="C315" s="0" t="inlineStr">
        <is>
          <t xml:space="preserve">Масло моторное GENESIS ARMORTECH 5w40 SN/CF Лукойл</t>
        </is>
      </c>
      <c r="D315" s="0" t="inlineStr">
        <is>
          <t xml:space="preserve">4л</t>
        </is>
      </c>
      <c r="E315" s="4">
        <v>2410</v>
      </c>
      <c r="F315" s="5">
        <v>603</v>
      </c>
      <c r="G315" s="0" t="inlineStr">
        <is>
          <t xml:space="preserve">В наличии</t>
        </is>
      </c>
      <c r="H315" s="8">
        <v>12</v>
      </c>
      <c r="J315" s="7" t="str">
        <f>HYPERLINK("https://klvmarket.ru/catalog/masla/motornye/masla-dlya-legkovogo-transporta/lukoyl-genesis-armortech/?oid=1260","открыть")</f>
        <v>открыть</v>
      </c>
    </row>
    <row r="316">
      <c r="A316" s="0" t="inlineStr">
        <is>
          <t xml:space="preserve">Масла › Моторные масла › Масла для легкового транспорта</t>
        </is>
      </c>
      <c r="B316" s="0" t="inlineStr">
        <is>
          <t xml:space="preserve">Лукойл</t>
        </is>
      </c>
      <c r="C316" s="0" t="inlineStr">
        <is>
          <t xml:space="preserve">Масло моторное GENESIS ARMORTECH FD 5w30 (A5B5) SL/CF Лукойл</t>
        </is>
      </c>
      <c r="D316" s="0" t="inlineStr">
        <is>
          <t xml:space="preserve">4 /4л, Упаковка 4 штуки</t>
        </is>
      </c>
      <c r="E316" s="4">
        <v>7430</v>
      </c>
      <c r="G316" s="0" t="inlineStr">
        <is>
          <t xml:space="preserve">В наличии</t>
        </is>
      </c>
      <c r="J316" s="7" t="str">
        <f>HYPERLINK("https://klvmarket.ru/catalog/masla/motornye/masla-dlya-legkovogo-transporta/maslo_motornoe_genesis_armortech_5w30_a5b5_sl_cf_lukoyl/?oid=2350","открыть")</f>
        <v>открыть</v>
      </c>
    </row>
    <row r="317">
      <c r="A317" s="0" t="inlineStr">
        <is>
          <t xml:space="preserve">Масла › Моторные масла › Масла для легкового транспорта</t>
        </is>
      </c>
      <c r="B317" s="0" t="inlineStr">
        <is>
          <t xml:space="preserve">Лукойл</t>
        </is>
      </c>
      <c r="C317" s="0" t="inlineStr">
        <is>
          <t xml:space="preserve">Масло моторное GENESIS ARMORTECH FD 5w30 (A5B5) SL/CF Лукойл</t>
        </is>
      </c>
      <c r="D317" s="0" t="inlineStr">
        <is>
          <t xml:space="preserve">1л</t>
        </is>
      </c>
      <c r="E317" s="4">
        <v>605</v>
      </c>
      <c r="F317" s="5">
        <v>605</v>
      </c>
      <c r="G317" s="0" t="inlineStr">
        <is>
          <t xml:space="preserve">В наличии</t>
        </is>
      </c>
      <c r="J317" s="7" t="str">
        <f>HYPERLINK("https://klvmarket.ru/catalog/masla/motornye/masla-dlya-legkovogo-transporta/maslo_motornoe_genesis_armortech_5w30_a5b5_sl_cf_lukoyl/?oid=1929","открыть")</f>
        <v>открыть</v>
      </c>
    </row>
    <row r="318">
      <c r="A318" s="0" t="inlineStr">
        <is>
          <t xml:space="preserve">Масла › Моторные масла › Масла для легкового транспорта</t>
        </is>
      </c>
      <c r="B318" s="0" t="inlineStr">
        <is>
          <t xml:space="preserve">Лукойл</t>
        </is>
      </c>
      <c r="C318" s="0" t="inlineStr">
        <is>
          <t xml:space="preserve">Масло моторное GENESIS ARMORTECH FD 5w30 (A5B5) SL/CF Лукойл</t>
        </is>
      </c>
      <c r="D318" s="0" t="inlineStr">
        <is>
          <t xml:space="preserve">4л</t>
        </is>
      </c>
      <c r="E318" s="4">
        <v>1955</v>
      </c>
      <c r="F318" s="5">
        <v>489</v>
      </c>
      <c r="G318" s="0" t="inlineStr">
        <is>
          <t xml:space="preserve">В наличии</t>
        </is>
      </c>
      <c r="J318" s="7" t="str">
        <f>HYPERLINK("https://klvmarket.ru/catalog/masla/motornye/masla-dlya-legkovogo-transporta/maslo_motornoe_genesis_armortech_5w30_a5b5_sl_cf_lukoyl/?oid=1928","открыть")</f>
        <v>открыть</v>
      </c>
    </row>
    <row r="319">
      <c r="A319" s="0" t="inlineStr">
        <is>
          <t xml:space="preserve">Масла › Моторные масла › Масла для легкового транспорта</t>
        </is>
      </c>
      <c r="B319" s="0" t="inlineStr">
        <is>
          <t xml:space="preserve">Лукойл</t>
        </is>
      </c>
      <c r="C319" s="0" t="inlineStr">
        <is>
          <t xml:space="preserve">Масло моторное GENESIS ARMORTECH HK 5w30 (A3B4) SL/CF Лукойл</t>
        </is>
      </c>
      <c r="D319" s="0" t="inlineStr">
        <is>
          <t xml:space="preserve">4 /4л, Упаковка 4 штуки</t>
        </is>
      </c>
      <c r="E319" s="4">
        <v>7357</v>
      </c>
      <c r="G319" s="0" t="inlineStr">
        <is>
          <t xml:space="preserve">В наличии</t>
        </is>
      </c>
      <c r="J319" s="7" t="str">
        <f>HYPERLINK("https://klvmarket.ru/catalog/masla/motornye/masla-dlya-legkovogo-transporta/maslo_motornoe_genesis_armortech_5w30_a3b4_sl_cf_lukoyl/?oid=2351","открыть")</f>
        <v>открыть</v>
      </c>
    </row>
    <row r="320">
      <c r="A320" s="0" t="inlineStr">
        <is>
          <t xml:space="preserve">Масла › Моторные масла › Масла для легкового транспорта</t>
        </is>
      </c>
      <c r="B320" s="0" t="inlineStr">
        <is>
          <t xml:space="preserve">Лукойл</t>
        </is>
      </c>
      <c r="C320" s="0" t="inlineStr">
        <is>
          <t xml:space="preserve">Масло моторное GENESIS ARMORTECH HK 5w30 (A3B4) SL/CF Лукойл</t>
        </is>
      </c>
      <c r="D320" s="0" t="inlineStr">
        <is>
          <t xml:space="preserve">1л</t>
        </is>
      </c>
      <c r="E320" s="4">
        <v>600</v>
      </c>
      <c r="F320" s="5">
        <v>600</v>
      </c>
      <c r="G320" s="0" t="inlineStr">
        <is>
          <t xml:space="preserve">В наличии</t>
        </is>
      </c>
      <c r="J320" s="7" t="str">
        <f>HYPERLINK("https://klvmarket.ru/catalog/masla/motornye/masla-dlya-legkovogo-transporta/maslo_motornoe_genesis_armortech_5w30_a3b4_sl_cf_lukoyl/?oid=1932","открыть")</f>
        <v>открыть</v>
      </c>
    </row>
    <row r="321">
      <c r="A321" s="0" t="inlineStr">
        <is>
          <t xml:space="preserve">Масла › Моторные масла › Масла для легкового транспорта</t>
        </is>
      </c>
      <c r="B321" s="0" t="inlineStr">
        <is>
          <t xml:space="preserve">Лукойл</t>
        </is>
      </c>
      <c r="C321" s="0" t="inlineStr">
        <is>
          <t xml:space="preserve">Масло моторное GENESIS ARMORTECH HK 5w30 (A3B4) SL/CF Лукойл</t>
        </is>
      </c>
      <c r="D321" s="0" t="inlineStr">
        <is>
          <t xml:space="preserve">4л</t>
        </is>
      </c>
      <c r="E321" s="4">
        <v>1936</v>
      </c>
      <c r="F321" s="5">
        <v>484</v>
      </c>
      <c r="G321" s="0" t="inlineStr">
        <is>
          <t xml:space="preserve">В наличии</t>
        </is>
      </c>
      <c r="J321" s="7" t="str">
        <f>HYPERLINK("https://klvmarket.ru/catalog/masla/motornye/masla-dlya-legkovogo-transporta/maslo_motornoe_genesis_armortech_5w30_a3b4_sl_cf_lukoyl/?oid=1933","открыть")</f>
        <v>открыть</v>
      </c>
    </row>
    <row r="322">
      <c r="A322" s="0" t="inlineStr">
        <is>
          <t xml:space="preserve">Масла › Моторные масла › Масла для легкового транспорта</t>
        </is>
      </c>
      <c r="B322" s="0" t="inlineStr">
        <is>
          <t xml:space="preserve">Лукойл</t>
        </is>
      </c>
      <c r="C322" s="0" t="inlineStr">
        <is>
          <t xml:space="preserve">Масло моторное GENESIS ARMORTECH JP (GLIDETECH) 0w20 SN/CF Лукойл</t>
        </is>
      </c>
      <c r="D322" s="0" t="inlineStr">
        <is>
          <t xml:space="preserve">4 /4л, Упаковка 4 штуки</t>
        </is>
      </c>
      <c r="E322" s="4">
        <v>8990</v>
      </c>
      <c r="G322" s="0" t="inlineStr">
        <is>
          <t xml:space="preserve">В наличии</t>
        </is>
      </c>
      <c r="J322" s="7" t="str">
        <f>HYPERLINK("https://klvmarket.ru/catalog/masla/motornye/masla-dlya-legkovogo-transporta/maslo_motornoe_genesis_glidetech_0w20_sn_cf_lukoyl/?oid=2349","открыть")</f>
        <v>открыть</v>
      </c>
    </row>
    <row r="323">
      <c r="A323" s="0" t="inlineStr">
        <is>
          <t xml:space="preserve">Масла › Моторные масла › Масла для легкового транспорта</t>
        </is>
      </c>
      <c r="B323" s="0" t="inlineStr">
        <is>
          <t xml:space="preserve">Лукойл</t>
        </is>
      </c>
      <c r="C323" s="0" t="inlineStr">
        <is>
          <t xml:space="preserve">Масло моторное GENESIS ARMORTECH JP (GLIDETECH) 0w20 SN/CF Лукойл</t>
        </is>
      </c>
      <c r="D323" s="0" t="inlineStr">
        <is>
          <t xml:space="preserve">1л</t>
        </is>
      </c>
      <c r="E323" s="4">
        <v>676</v>
      </c>
      <c r="F323" s="5">
        <v>676</v>
      </c>
      <c r="G323" s="0" t="inlineStr">
        <is>
          <t xml:space="preserve">В наличии</t>
        </is>
      </c>
      <c r="J323" s="7" t="str">
        <f>HYPERLINK("https://klvmarket.ru/catalog/masla/motornye/masla-dlya-legkovogo-transporta/maslo_motornoe_genesis_glidetech_0w20_sn_cf_lukoyl/?oid=1930","открыть")</f>
        <v>открыть</v>
      </c>
    </row>
    <row r="324">
      <c r="A324" s="0" t="inlineStr">
        <is>
          <t xml:space="preserve">Масла › Моторные масла › Масла для легкового транспорта</t>
        </is>
      </c>
      <c r="B324" s="0" t="inlineStr">
        <is>
          <t xml:space="preserve">Лукойл</t>
        </is>
      </c>
      <c r="C324" s="0" t="inlineStr">
        <is>
          <t xml:space="preserve">Масло моторное GENESIS ARMORTECH JP (GLIDETECH) 0w20 SN/CF Лукойл</t>
        </is>
      </c>
      <c r="D324" s="0" t="inlineStr">
        <is>
          <t xml:space="preserve">4л</t>
        </is>
      </c>
      <c r="E324" s="4">
        <v>2456</v>
      </c>
      <c r="F324" s="5">
        <v>614</v>
      </c>
      <c r="G324" s="0" t="inlineStr">
        <is>
          <t xml:space="preserve">В наличии</t>
        </is>
      </c>
      <c r="J324" s="7" t="str">
        <f>HYPERLINK("https://klvmarket.ru/catalog/masla/motornye/masla-dlya-legkovogo-transporta/maslo_motornoe_genesis_glidetech_0w20_sn_cf_lukoyl/?oid=1924","открыть")</f>
        <v>открыть</v>
      </c>
    </row>
    <row r="325">
      <c r="A325" s="0" t="inlineStr">
        <is>
          <t xml:space="preserve">Масла › Моторные масла › Масла для легкового транспорта</t>
        </is>
      </c>
      <c r="B325" s="0" t="inlineStr">
        <is>
          <t xml:space="preserve">Лукойл</t>
        </is>
      </c>
      <c r="C325" s="0" t="inlineStr">
        <is>
          <t xml:space="preserve">Масло моторное GENESIS ARMORTECH JP(GLIDETECH) 5w30 SN/CF Лукойл</t>
        </is>
      </c>
      <c r="D325" s="0" t="inlineStr">
        <is>
          <t xml:space="preserve">1л</t>
        </is>
      </c>
      <c r="E325" s="4">
        <v>645</v>
      </c>
      <c r="F325" s="5">
        <v>645</v>
      </c>
      <c r="G325" s="0" t="inlineStr">
        <is>
          <t xml:space="preserve">Нет в наличии</t>
        </is>
      </c>
      <c r="J325" s="7" t="str">
        <f>HYPERLINK("https://klvmarket.ru/catalog/masla/motornye/masla-dlya-legkovogo-transporta/lukoyl-genesis-glidetech-/?oid=1261","открыть")</f>
        <v>открыть</v>
      </c>
    </row>
    <row r="326">
      <c r="A326" s="0" t="inlineStr">
        <is>
          <t xml:space="preserve">Масла › Моторные масла › Масла для легкового транспорта</t>
        </is>
      </c>
      <c r="B326" s="0" t="inlineStr">
        <is>
          <t xml:space="preserve">Лукойл</t>
        </is>
      </c>
      <c r="C326" s="0" t="inlineStr">
        <is>
          <t xml:space="preserve">Масло моторное GENESIS ARMORTECH JP(GLIDETECH) 5w30 SN/CF Лукойл</t>
        </is>
      </c>
      <c r="D326" s="0" t="inlineStr">
        <is>
          <t xml:space="preserve">4л</t>
        </is>
      </c>
      <c r="E326" s="4">
        <v>3054</v>
      </c>
      <c r="F326" s="5">
        <v>764</v>
      </c>
      <c r="G326" s="0" t="inlineStr">
        <is>
          <t xml:space="preserve">Нет в наличии</t>
        </is>
      </c>
      <c r="J326" s="7" t="str">
        <f>HYPERLINK("https://klvmarket.ru/catalog/masla/motornye/masla-dlya-legkovogo-transporta/lukoyl-genesis-glidetech-/?oid=1262","открыть")</f>
        <v>открыть</v>
      </c>
    </row>
    <row r="327">
      <c r="A327" s="0" t="inlineStr">
        <is>
          <t xml:space="preserve">Масла › Моторные масла › Масла для легкового транспорта</t>
        </is>
      </c>
      <c r="B327" s="0" t="inlineStr">
        <is>
          <t xml:space="preserve">Лукойл</t>
        </is>
      </c>
      <c r="C327" s="0" t="inlineStr">
        <is>
          <t xml:space="preserve">Масло моторное GENESIS ARMORTECH(POLARTECH) 0w40 SN/CF Лукойл</t>
        </is>
      </c>
      <c r="D327" s="0" t="inlineStr">
        <is>
          <t xml:space="preserve">1л</t>
        </is>
      </c>
      <c r="E327" s="4">
        <v>1060</v>
      </c>
      <c r="F327" s="5">
        <v>1060</v>
      </c>
      <c r="G327" s="0" t="inlineStr">
        <is>
          <t xml:space="preserve">В наличии</t>
        </is>
      </c>
      <c r="H327" s="8">
        <v>1</v>
      </c>
      <c r="J327" s="7" t="str">
        <f>HYPERLINK("https://klvmarket.ru/catalog/masla/motornye/masla-dlya-legkovogo-transporta/lukoyl-genesis-polartech/?oid=1257","открыть")</f>
        <v>открыть</v>
      </c>
    </row>
    <row r="328">
      <c r="A328" s="0" t="inlineStr">
        <is>
          <t xml:space="preserve">Масла › Моторные масла › Масла для легкового транспорта</t>
        </is>
      </c>
      <c r="B328" s="0" t="inlineStr">
        <is>
          <t xml:space="preserve">Лукойл</t>
        </is>
      </c>
      <c r="C328" s="0" t="inlineStr">
        <is>
          <t xml:space="preserve">Масло моторное GENESIS ARMORTECH(POLARTECH) 0w40 SN/CF Лукойл</t>
        </is>
      </c>
      <c r="D328" s="0" t="inlineStr">
        <is>
          <t xml:space="preserve">4л</t>
        </is>
      </c>
      <c r="E328" s="2" t="inlineStr">
        <is>
          <t xml:space="preserve">по запросу</t>
        </is>
      </c>
      <c r="G328" s="0" t="inlineStr">
        <is>
          <t xml:space="preserve">В наличии</t>
        </is>
      </c>
      <c r="H328" s="8">
        <v>12</v>
      </c>
      <c r="J328" s="7" t="str">
        <f>HYPERLINK("https://klvmarket.ru/catalog/masla/motornye/masla-dlya-legkovogo-transporta/lukoyl-genesis-polartech/?oid=1919","открыть")</f>
        <v>открыть</v>
      </c>
    </row>
    <row r="329">
      <c r="A329" s="0" t="inlineStr">
        <is>
          <t xml:space="preserve">Масла › Моторные масла › Масла для легкового транспорта</t>
        </is>
      </c>
      <c r="B329" s="0" t="inlineStr">
        <is>
          <t xml:space="preserve">Лукойл</t>
        </is>
      </c>
      <c r="C329" s="0" t="inlineStr">
        <is>
          <t xml:space="preserve">Масло моторное GENESIS DIESEL(CLARITECH) 5w30 SN/CF Лукойл</t>
        </is>
      </c>
      <c r="D329" s="0" t="inlineStr">
        <is>
          <t xml:space="preserve">4 /4л, Упаковка 4 штуки</t>
        </is>
      </c>
      <c r="E329" s="4">
        <v>11780</v>
      </c>
      <c r="G329" s="0" t="inlineStr">
        <is>
          <t xml:space="preserve">Нет в наличии</t>
        </is>
      </c>
      <c r="H329" s="8">
        <v>21</v>
      </c>
      <c r="I329" s="8">
        <v>1</v>
      </c>
      <c r="J329" s="7" t="str">
        <f>HYPERLINK("https://klvmarket.ru/catalog/masla/motornye/masla-dlya-legkovogo-transporta/lukoyl-genesis-claritech-/?oid=2336","открыть")</f>
        <v>открыть</v>
      </c>
    </row>
    <row r="330">
      <c r="A330" s="0" t="inlineStr">
        <is>
          <t xml:space="preserve">Масла › Моторные масла › Масла для легкового транспорта</t>
        </is>
      </c>
      <c r="B330" s="0" t="inlineStr">
        <is>
          <t xml:space="preserve">Лукойл</t>
        </is>
      </c>
      <c r="C330" s="0" t="inlineStr">
        <is>
          <t xml:space="preserve">Масло моторное GENESIS DIESEL(CLARITECH) 5w30 SN/CF Лукойл</t>
        </is>
      </c>
      <c r="D330" s="0" t="inlineStr">
        <is>
          <t xml:space="preserve">1л</t>
        </is>
      </c>
      <c r="E330" s="2" t="inlineStr">
        <is>
          <t xml:space="preserve">по запросу</t>
        </is>
      </c>
      <c r="G330" s="0" t="inlineStr">
        <is>
          <t xml:space="preserve">Нет в наличии</t>
        </is>
      </c>
      <c r="H330" s="8">
        <v>30</v>
      </c>
      <c r="J330" s="7" t="str">
        <f>HYPERLINK("https://klvmarket.ru/catalog/masla/motornye/masla-dlya-legkovogo-transporta/lukoyl-genesis-claritech-/?oid=1263","открыть")</f>
        <v>открыть</v>
      </c>
    </row>
    <row r="331">
      <c r="A331" s="0" t="inlineStr">
        <is>
          <t xml:space="preserve">Масла › Моторные масла › Масла для легкового транспорта</t>
        </is>
      </c>
      <c r="B331" s="0" t="inlineStr">
        <is>
          <t xml:space="preserve">Лукойл</t>
        </is>
      </c>
      <c r="C331" s="0" t="inlineStr">
        <is>
          <t xml:space="preserve">Масло моторное GENESIS DIESEL(CLARITECH) 5w30 SN/CF Лукойл</t>
        </is>
      </c>
      <c r="D331" s="0" t="inlineStr">
        <is>
          <t xml:space="preserve">4л</t>
        </is>
      </c>
      <c r="E331" s="4">
        <v>3100</v>
      </c>
      <c r="F331" s="5">
        <v>775</v>
      </c>
      <c r="G331" s="0" t="inlineStr">
        <is>
          <t xml:space="preserve">В наличии</t>
        </is>
      </c>
      <c r="H331" s="8">
        <v>21</v>
      </c>
      <c r="J331" s="7" t="str">
        <f>HYPERLINK("https://klvmarket.ru/catalog/masla/motornye/masla-dlya-legkovogo-transporta/lukoyl-genesis-claritech-/?oid=1264","открыть")</f>
        <v>открыть</v>
      </c>
    </row>
    <row r="332">
      <c r="A332" s="0" t="inlineStr">
        <is>
          <t xml:space="preserve">Масла › Моторные масла › Масла для легкового транспорта</t>
        </is>
      </c>
      <c r="B332" s="0" t="inlineStr">
        <is>
          <t xml:space="preserve">Лукойл</t>
        </is>
      </c>
      <c r="C332" s="0" t="inlineStr">
        <is>
          <t xml:space="preserve">Масло моторное GENESIS UNIVERSAL (ADVANCED) 5w40 SN/CF Лукойл</t>
        </is>
      </c>
      <c r="D332" s="0" t="inlineStr">
        <is>
          <t xml:space="preserve">1л</t>
        </is>
      </c>
      <c r="E332" s="2" t="inlineStr">
        <is>
          <t xml:space="preserve">по запросу</t>
        </is>
      </c>
      <c r="G332" s="0" t="inlineStr">
        <is>
          <t xml:space="preserve">В наличии</t>
        </is>
      </c>
      <c r="J332" s="7" t="str">
        <f>HYPERLINK("https://klvmarket.ru/catalog/masla/motornye/masla-dlya-legkovogo-transporta/maslo_motornoe_genesis_advanced_5w40_sn_cf_lukoyl/?oid=1953","открыть")</f>
        <v>открыть</v>
      </c>
    </row>
    <row r="333">
      <c r="A333" s="0" t="inlineStr">
        <is>
          <t xml:space="preserve">Масла › Моторные масла › Масла для легкового транспорта</t>
        </is>
      </c>
      <c r="B333" s="0" t="inlineStr">
        <is>
          <t xml:space="preserve">Лукойл</t>
        </is>
      </c>
      <c r="C333" s="0" t="inlineStr">
        <is>
          <t xml:space="preserve">Масло моторное GENESIS UNIVERSAL (ADVANCED) 5w40 SN/CF Лукойл</t>
        </is>
      </c>
      <c r="D333" s="0" t="inlineStr">
        <is>
          <t xml:space="preserve">4л</t>
        </is>
      </c>
      <c r="E333" s="2" t="inlineStr">
        <is>
          <t xml:space="preserve">по запросу</t>
        </is>
      </c>
      <c r="G333" s="0" t="inlineStr">
        <is>
          <t xml:space="preserve">В наличии</t>
        </is>
      </c>
      <c r="J333" s="7" t="str">
        <f>HYPERLINK("https://klvmarket.ru/catalog/masla/motornye/masla-dlya-legkovogo-transporta/maslo_motornoe_genesis_advanced_5w40_sn_cf_lukoyl/?oid=1954","открыть")</f>
        <v>открыть</v>
      </c>
    </row>
    <row r="334">
      <c r="A334" s="0" t="inlineStr">
        <is>
          <t xml:space="preserve">Масла › Моторные масла › Масла для легкового транспорта</t>
        </is>
      </c>
      <c r="B334" s="0" t="inlineStr">
        <is>
          <t xml:space="preserve">Лукойл</t>
        </is>
      </c>
      <c r="C334" s="0" t="inlineStr">
        <is>
          <t xml:space="preserve">Масло моторное GENESIS UNIVERSAL(ADVANCED) 10w40 SN/CF Лукойл</t>
        </is>
      </c>
      <c r="D334" s="0" t="inlineStr">
        <is>
          <t xml:space="preserve">4 /4л</t>
        </is>
      </c>
      <c r="E334" s="4">
        <v>9500</v>
      </c>
      <c r="G334" s="0" t="inlineStr">
        <is>
          <t xml:space="preserve">В наличии</t>
        </is>
      </c>
      <c r="H334" s="8">
        <v>8</v>
      </c>
      <c r="J334" s="7" t="str">
        <f>HYPERLINK("https://klvmarket.ru/catalog/masla/motornye/masla-dlya-legkovogo-transporta/lukoyl-genesis-advanced-/?oid=2425","открыть")</f>
        <v>открыть</v>
      </c>
    </row>
    <row r="335">
      <c r="A335" s="0" t="inlineStr">
        <is>
          <t xml:space="preserve">Масла › Моторные масла › Масла для легкового транспорта</t>
        </is>
      </c>
      <c r="B335" s="0" t="inlineStr">
        <is>
          <t xml:space="preserve">Лукойл</t>
        </is>
      </c>
      <c r="C335" s="0" t="inlineStr">
        <is>
          <t xml:space="preserve">Масло моторное GENESIS UNIVERSAL(ADVANCED) 10w40 SN/CF Лукойл</t>
        </is>
      </c>
      <c r="D335" s="0" t="inlineStr">
        <is>
          <t xml:space="preserve">1л</t>
        </is>
      </c>
      <c r="E335" s="4">
        <v>750</v>
      </c>
      <c r="F335" s="5">
        <v>750</v>
      </c>
      <c r="G335" s="0" t="inlineStr">
        <is>
          <t xml:space="preserve">В наличии</t>
        </is>
      </c>
      <c r="H335" s="8">
        <v>8</v>
      </c>
      <c r="J335" s="7" t="str">
        <f>HYPERLINK("https://klvmarket.ru/catalog/masla/motornye/masla-dlya-legkovogo-transporta/lukoyl-genesis-advanced-/?oid=1265","открыть")</f>
        <v>открыть</v>
      </c>
    </row>
    <row r="336">
      <c r="A336" s="0" t="inlineStr">
        <is>
          <t xml:space="preserve">Масла › Моторные масла › Масла для легкового транспорта</t>
        </is>
      </c>
      <c r="B336" s="0" t="inlineStr">
        <is>
          <t xml:space="preserve">Лукойл</t>
        </is>
      </c>
      <c r="C336" s="0" t="inlineStr">
        <is>
          <t xml:space="preserve">Масло моторное GENESIS UNIVERSAL(ADVANCED) 10w40 SN/CF Лукойл</t>
        </is>
      </c>
      <c r="D336" s="0" t="inlineStr">
        <is>
          <t xml:space="preserve">4л</t>
        </is>
      </c>
      <c r="E336" s="4">
        <v>2500</v>
      </c>
      <c r="F336" s="5">
        <v>625</v>
      </c>
      <c r="G336" s="0" t="inlineStr">
        <is>
          <t xml:space="preserve">В наличии</t>
        </is>
      </c>
      <c r="H336" s="8">
        <v>11</v>
      </c>
      <c r="J336" s="7" t="str">
        <f>HYPERLINK("https://klvmarket.ru/catalog/masla/motornye/masla-dlya-legkovogo-transporta/lukoyl-genesis-advanced-/?oid=1266","открыть")</f>
        <v>открыть</v>
      </c>
    </row>
    <row r="337">
      <c r="A337" s="0" t="inlineStr">
        <is>
          <t xml:space="preserve">Масла › Моторные масла › Масла для легкового транспорта</t>
        </is>
      </c>
      <c r="B337" s="0" t="inlineStr">
        <is>
          <t xml:space="preserve">Лукойл</t>
        </is>
      </c>
      <c r="C337" s="0" t="inlineStr">
        <is>
          <t xml:space="preserve">Масло моторное GENESIS UNIVERSAL(ADVANCED) 5w30 SL/CF Лукойл</t>
        </is>
      </c>
      <c r="D337" s="0" t="inlineStr">
        <is>
          <t xml:space="preserve">1л</t>
        </is>
      </c>
      <c r="E337" s="2" t="inlineStr">
        <is>
          <t xml:space="preserve">по запросу</t>
        </is>
      </c>
      <c r="G337" s="0" t="inlineStr">
        <is>
          <t xml:space="preserve">Нет в наличии</t>
        </is>
      </c>
      <c r="J337" s="7" t="str">
        <f>HYPERLINK("https://klvmarket.ru/catalog/masla/motornye/masla-dlya-legkovogo-transporta/maslo_motornoe_genesis_universal_advanced_5w30_sl_cf_lukoyl/?oid=3432","открыть")</f>
        <v>открыть</v>
      </c>
    </row>
    <row r="338">
      <c r="A338" s="0" t="inlineStr">
        <is>
          <t xml:space="preserve">Масла › Моторные масла › Масла для легкового транспорта</t>
        </is>
      </c>
      <c r="B338" s="0" t="inlineStr">
        <is>
          <t xml:space="preserve">Лукойл</t>
        </is>
      </c>
      <c r="C338" s="0" t="inlineStr">
        <is>
          <t xml:space="preserve">Масло моторное GENESIS UNIVERSAL(ADVANCED) 5w30 SL/CF Лукойл</t>
        </is>
      </c>
      <c r="D338" s="0" t="inlineStr">
        <is>
          <t xml:space="preserve">4л</t>
        </is>
      </c>
      <c r="E338" s="2" t="inlineStr">
        <is>
          <t xml:space="preserve">по запросу</t>
        </is>
      </c>
      <c r="G338" s="0" t="inlineStr">
        <is>
          <t xml:space="preserve">Нет в наличии</t>
        </is>
      </c>
      <c r="J338" s="7" t="str">
        <f>HYPERLINK("https://klvmarket.ru/catalog/masla/motornye/masla-dlya-legkovogo-transporta/maslo_motornoe_genesis_universal_advanced_5w30_sl_cf_lukoyl/?oid=3433","открыть")</f>
        <v>открыть</v>
      </c>
    </row>
    <row r="339">
      <c r="A339" s="0" t="inlineStr">
        <is>
          <t xml:space="preserve">Масла › Моторные масла › Масла для легкового транспорта</t>
        </is>
      </c>
      <c r="B339" s="0" t="inlineStr">
        <is>
          <t xml:space="preserve">PHI OIL</t>
        </is>
      </c>
      <c r="C339" s="0" t="inlineStr">
        <is>
          <t xml:space="preserve">Масло моторное Life Engine VWT 5W30 PHI OIL</t>
        </is>
      </c>
      <c r="D339" s="0" t="inlineStr">
        <is>
          <t xml:space="preserve">1л</t>
        </is>
      </c>
      <c r="E339" s="2" t="inlineStr">
        <is>
          <t xml:space="preserve">по запросу</t>
        </is>
      </c>
      <c r="G339" s="0" t="inlineStr">
        <is>
          <t xml:space="preserve">В наличии</t>
        </is>
      </c>
      <c r="J339" s="7" t="str">
        <f>HYPERLINK("https://klvmarket.ru/catalog/masla/motornye/masla-dlya-legkovogo-transporta/maslo_motornoe_life_engine_vwt_5w40_phi_oil/?oid=3661","открыть")</f>
        <v>открыть</v>
      </c>
    </row>
    <row r="340">
      <c r="A340" s="0" t="inlineStr">
        <is>
          <t xml:space="preserve">Масла › Моторные масла › Масла для легкового транспорта</t>
        </is>
      </c>
      <c r="B340" s="0" t="inlineStr">
        <is>
          <t xml:space="preserve">PHI OIL</t>
        </is>
      </c>
      <c r="C340" s="0" t="inlineStr">
        <is>
          <t xml:space="preserve">Масло моторное Life Engine VWT 5W30 PHI OIL</t>
        </is>
      </c>
      <c r="D340" s="0" t="inlineStr">
        <is>
          <t xml:space="preserve">5л</t>
        </is>
      </c>
      <c r="E340" s="2" t="inlineStr">
        <is>
          <t xml:space="preserve">по запросу</t>
        </is>
      </c>
      <c r="G340" s="0" t="inlineStr">
        <is>
          <t xml:space="preserve">В наличии</t>
        </is>
      </c>
      <c r="J340" s="7" t="str">
        <f>HYPERLINK("https://klvmarket.ru/catalog/masla/motornye/masla-dlya-legkovogo-transporta/maslo_motornoe_life_engine_vwt_5w40_phi_oil/?oid=3662","открыть")</f>
        <v>открыть</v>
      </c>
    </row>
    <row r="341">
      <c r="A341" s="0" t="inlineStr">
        <is>
          <t xml:space="preserve">Масла › Моторные масла › Масла для легкового транспорта</t>
        </is>
      </c>
      <c r="B341" s="0" t="inlineStr">
        <is>
          <t xml:space="preserve">PHI OIL</t>
        </is>
      </c>
      <c r="C341" s="0" t="inlineStr">
        <is>
          <t xml:space="preserve">Масло моторное Life Engine VWT 5W30 PHI OIL</t>
        </is>
      </c>
      <c r="D341" s="0" t="inlineStr">
        <is>
          <t xml:space="preserve">200л</t>
        </is>
      </c>
      <c r="E341" s="2" t="inlineStr">
        <is>
          <t xml:space="preserve">по запросу</t>
        </is>
      </c>
      <c r="G341" s="0" t="inlineStr">
        <is>
          <t xml:space="preserve">Под заказ</t>
        </is>
      </c>
      <c r="J341" s="7" t="str">
        <f>HYPERLINK("https://klvmarket.ru/catalog/masla/motornye/masla-dlya-legkovogo-transporta/maslo_motornoe_life_engine_vwt_5w40_phi_oil/?oid=3663","открыть")</f>
        <v>открыть</v>
      </c>
    </row>
    <row r="342">
      <c r="A342" s="0" t="inlineStr">
        <is>
          <t xml:space="preserve">Масла › Моторные масла › Масла для легкового транспорта</t>
        </is>
      </c>
      <c r="B342" s="0" t="inlineStr">
        <is>
          <t xml:space="preserve">Лукойл</t>
        </is>
      </c>
      <c r="C342" s="0" t="inlineStr">
        <is>
          <t xml:space="preserve">Масло моторное ЛЮКС 10w40 SL/CF Лукойл</t>
        </is>
      </c>
      <c r="D342" s="0" t="inlineStr">
        <is>
          <t xml:space="preserve">4 /4л, Упаковка 4 штуки</t>
        </is>
      </c>
      <c r="E342" s="4">
        <v>4430</v>
      </c>
      <c r="G342" s="0" t="inlineStr">
        <is>
          <t xml:space="preserve">В наличии</t>
        </is>
      </c>
      <c r="J342" s="7" t="str">
        <f>HYPERLINK("https://klvmarket.ru/catalog/masla/motornye/masla-dlya-legkovogo-transporta/lukoyl-lyuks-10w40/?oid=2339","открыть")</f>
        <v>открыть</v>
      </c>
    </row>
    <row r="343">
      <c r="A343" s="0" t="inlineStr">
        <is>
          <t xml:space="preserve">Масла › Моторные масла › Масла для легкового транспорта</t>
        </is>
      </c>
      <c r="B343" s="0" t="inlineStr">
        <is>
          <t xml:space="preserve">Лукойл</t>
        </is>
      </c>
      <c r="C343" s="0" t="inlineStr">
        <is>
          <t xml:space="preserve">Масло моторное ЛЮКС 10w40 SL/CF Лукойл</t>
        </is>
      </c>
      <c r="D343" s="0" t="inlineStr">
        <is>
          <t xml:space="preserve">3 / 5 л, Упаковка 3 штуки</t>
        </is>
      </c>
      <c r="E343" s="4">
        <v>4120</v>
      </c>
      <c r="G343" s="0" t="inlineStr">
        <is>
          <t xml:space="preserve">В наличии</t>
        </is>
      </c>
      <c r="J343" s="7" t="str">
        <f>HYPERLINK("https://klvmarket.ru/catalog/masla/motornye/masla-dlya-legkovogo-transporta/lukoyl-lyuks-10w40/?oid=2340","открыть")</f>
        <v>открыть</v>
      </c>
    </row>
    <row r="344">
      <c r="A344" s="0" t="inlineStr">
        <is>
          <t xml:space="preserve">Масла › Моторные масла › Масла для легкового транспорта</t>
        </is>
      </c>
      <c r="B344" s="0" t="inlineStr">
        <is>
          <t xml:space="preserve">Лукойл</t>
        </is>
      </c>
      <c r="C344" s="0" t="inlineStr">
        <is>
          <t xml:space="preserve">Масло моторное ЛЮКС 10w40 SL/CF Лукойл</t>
        </is>
      </c>
      <c r="D344" s="0" t="inlineStr">
        <is>
          <t xml:space="preserve">1л</t>
        </is>
      </c>
      <c r="E344" s="4">
        <v>355</v>
      </c>
      <c r="F344" s="5">
        <v>355</v>
      </c>
      <c r="G344" s="0" t="inlineStr">
        <is>
          <t xml:space="preserve">В наличии</t>
        </is>
      </c>
      <c r="J344" s="7" t="str">
        <f>HYPERLINK("https://klvmarket.ru/catalog/masla/motornye/masla-dlya-legkovogo-transporta/lukoyl-lyuks-10w40/?oid=1274","открыть")</f>
        <v>открыть</v>
      </c>
    </row>
    <row r="345">
      <c r="A345" s="0" t="inlineStr">
        <is>
          <t xml:space="preserve">Масла › Моторные масла › Масла для легкового транспорта</t>
        </is>
      </c>
      <c r="B345" s="0" t="inlineStr">
        <is>
          <t xml:space="preserve">Лукойл</t>
        </is>
      </c>
      <c r="C345" s="0" t="inlineStr">
        <is>
          <t xml:space="preserve">Масло моторное ЛЮКС 10w40 SL/CF Лукойл</t>
        </is>
      </c>
      <c r="D345" s="0" t="inlineStr">
        <is>
          <t xml:space="preserve">4л</t>
        </is>
      </c>
      <c r="E345" s="4">
        <v>1165</v>
      </c>
      <c r="F345" s="5">
        <v>291</v>
      </c>
      <c r="G345" s="0" t="inlineStr">
        <is>
          <t xml:space="preserve">В наличии</t>
        </is>
      </c>
      <c r="J345" s="7" t="str">
        <f>HYPERLINK("https://klvmarket.ru/catalog/masla/motornye/masla-dlya-legkovogo-transporta/lukoyl-lyuks-10w40/?oid=1275","открыть")</f>
        <v>открыть</v>
      </c>
    </row>
    <row r="346">
      <c r="A346" s="0" t="inlineStr">
        <is>
          <t xml:space="preserve">Масла › Моторные масла › Масла для легкового транспорта</t>
        </is>
      </c>
      <c r="B346" s="0" t="inlineStr">
        <is>
          <t xml:space="preserve">Лукойл</t>
        </is>
      </c>
      <c r="C346" s="0" t="inlineStr">
        <is>
          <t xml:space="preserve">Масло моторное ЛЮКС 10w40 SL/CF Лукойл</t>
        </is>
      </c>
      <c r="D346" s="0" t="inlineStr">
        <is>
          <t xml:space="preserve">5л</t>
        </is>
      </c>
      <c r="E346" s="4">
        <v>1445</v>
      </c>
      <c r="F346" s="5">
        <v>289</v>
      </c>
      <c r="G346" s="0" t="inlineStr">
        <is>
          <t xml:space="preserve">В наличии</t>
        </is>
      </c>
      <c r="J346" s="7" t="str">
        <f>HYPERLINK("https://klvmarket.ru/catalog/masla/motornye/masla-dlya-legkovogo-transporta/lukoyl-lyuks-10w40/?oid=1276","открыть")</f>
        <v>открыть</v>
      </c>
    </row>
    <row r="347">
      <c r="A347" s="0" t="inlineStr">
        <is>
          <t xml:space="preserve">Масла › Моторные масла › Масла для легкового транспорта</t>
        </is>
      </c>
      <c r="B347" s="0" t="inlineStr">
        <is>
          <t xml:space="preserve">Лукойл</t>
        </is>
      </c>
      <c r="C347" s="0" t="inlineStr">
        <is>
          <t xml:space="preserve">Масло моторное ЛЮКС 5w30 SL/CF Лукойл</t>
        </is>
      </c>
      <c r="D347" s="0" t="inlineStr">
        <is>
          <t xml:space="preserve">4 /4л, Упаковка 4 штуки</t>
        </is>
      </c>
      <c r="E347" s="4">
        <v>6520</v>
      </c>
      <c r="G347" s="0" t="inlineStr">
        <is>
          <t xml:space="preserve">Нет в наличии</t>
        </is>
      </c>
      <c r="J347" s="7" t="str">
        <f>HYPERLINK("https://klvmarket.ru/catalog/masla/motornye/masla-dlya-legkovogo-transporta/lukoyl-lyuks-5w30/?oid=2341","открыть")</f>
        <v>открыть</v>
      </c>
    </row>
    <row r="348">
      <c r="A348" s="0" t="inlineStr">
        <is>
          <t xml:space="preserve">Масла › Моторные масла › Масла для легкового транспорта</t>
        </is>
      </c>
      <c r="B348" s="0" t="inlineStr">
        <is>
          <t xml:space="preserve">Лукойл</t>
        </is>
      </c>
      <c r="C348" s="0" t="inlineStr">
        <is>
          <t xml:space="preserve">Масло моторное ЛЮКС 5w30 SL/CF Лукойл</t>
        </is>
      </c>
      <c r="D348" s="0" t="inlineStr">
        <is>
          <t xml:space="preserve">1л</t>
        </is>
      </c>
      <c r="E348" s="4">
        <v>700</v>
      </c>
      <c r="F348" s="5">
        <v>700</v>
      </c>
      <c r="G348" s="0" t="inlineStr">
        <is>
          <t xml:space="preserve">В наличии</t>
        </is>
      </c>
      <c r="J348" s="7" t="str">
        <f>HYPERLINK("https://klvmarket.ru/catalog/masla/motornye/masla-dlya-legkovogo-transporta/lukoyl-lyuks-5w30/?oid=1271","открыть")</f>
        <v>открыть</v>
      </c>
    </row>
    <row r="349">
      <c r="A349" s="0" t="inlineStr">
        <is>
          <t xml:space="preserve">Масла › Моторные масла › Масла для легкового транспорта</t>
        </is>
      </c>
      <c r="B349" s="0" t="inlineStr">
        <is>
          <t xml:space="preserve">Лукойл</t>
        </is>
      </c>
      <c r="C349" s="0" t="inlineStr">
        <is>
          <t xml:space="preserve">Масло моторное ЛЮКС 5w30 SL/CF Лукойл</t>
        </is>
      </c>
      <c r="D349" s="0" t="inlineStr">
        <is>
          <t xml:space="preserve">4л</t>
        </is>
      </c>
      <c r="E349" s="4">
        <v>1715</v>
      </c>
      <c r="F349" s="5">
        <v>429</v>
      </c>
      <c r="G349" s="0" t="inlineStr">
        <is>
          <t xml:space="preserve">Нет в наличии</t>
        </is>
      </c>
      <c r="J349" s="7" t="str">
        <f>HYPERLINK("https://klvmarket.ru/catalog/masla/motornye/masla-dlya-legkovogo-transporta/lukoyl-lyuks-5w30/?oid=1272","открыть")</f>
        <v>открыть</v>
      </c>
    </row>
    <row r="350">
      <c r="A350" s="0" t="inlineStr">
        <is>
          <t xml:space="preserve">Масла › Моторные масла › Масла для легкового транспорта</t>
        </is>
      </c>
      <c r="B350" s="0" t="inlineStr">
        <is>
          <t xml:space="preserve">Лукойл</t>
        </is>
      </c>
      <c r="C350" s="0" t="inlineStr">
        <is>
          <t xml:space="preserve">Масло моторное ЛЮКС 5w40 SL/CF Лукойл</t>
        </is>
      </c>
      <c r="D350" s="0" t="inlineStr">
        <is>
          <t xml:space="preserve">4 /4л, Упаковка 4 штуки</t>
        </is>
      </c>
      <c r="E350" s="2" t="inlineStr">
        <is>
          <t xml:space="preserve">по запросу</t>
        </is>
      </c>
      <c r="G350" s="0" t="inlineStr">
        <is>
          <t xml:space="preserve">В наличии</t>
        </is>
      </c>
      <c r="J350" s="7" t="str">
        <f>HYPERLINK("https://klvmarket.ru/catalog/masla/motornye/masla-dlya-legkovogo-transporta/lukoyl-lyuks-5w40-sl-cf/?oid=2343","открыть")</f>
        <v>открыть</v>
      </c>
    </row>
    <row r="351">
      <c r="A351" s="0" t="inlineStr">
        <is>
          <t xml:space="preserve">Масла › Моторные масла › Масла для легкового транспорта</t>
        </is>
      </c>
      <c r="B351" s="0" t="inlineStr">
        <is>
          <t xml:space="preserve">Лукойл</t>
        </is>
      </c>
      <c r="C351" s="0" t="inlineStr">
        <is>
          <t xml:space="preserve">Масло моторное ЛЮКС 5w40 SL/CF Лукойл</t>
        </is>
      </c>
      <c r="D351" s="0" t="inlineStr">
        <is>
          <t xml:space="preserve">3 / 5 л, Упаковка 3 штуки</t>
        </is>
      </c>
      <c r="E351" s="2" t="inlineStr">
        <is>
          <t xml:space="preserve">по запросу</t>
        </is>
      </c>
      <c r="G351" s="0" t="inlineStr">
        <is>
          <t xml:space="preserve">В наличии</t>
        </is>
      </c>
      <c r="J351" s="7" t="str">
        <f>HYPERLINK("https://klvmarket.ru/catalog/masla/motornye/masla-dlya-legkovogo-transporta/lukoyl-lyuks-5w40-sl-cf/?oid=2344","открыть")</f>
        <v>открыть</v>
      </c>
    </row>
    <row r="352">
      <c r="A352" s="0" t="inlineStr">
        <is>
          <t xml:space="preserve">Масла › Моторные масла › Масла для легкового транспорта</t>
        </is>
      </c>
      <c r="B352" s="0" t="inlineStr">
        <is>
          <t xml:space="preserve">Лукойл</t>
        </is>
      </c>
      <c r="C352" s="0" t="inlineStr">
        <is>
          <t xml:space="preserve">Масло моторное ЛЮКС 5w40 SL/CF Лукойл</t>
        </is>
      </c>
      <c r="D352" s="0" t="inlineStr">
        <is>
          <t xml:space="preserve">1л</t>
        </is>
      </c>
      <c r="E352" s="2" t="inlineStr">
        <is>
          <t xml:space="preserve">по запросу</t>
        </is>
      </c>
      <c r="G352" s="0" t="inlineStr">
        <is>
          <t xml:space="preserve">В наличии</t>
        </is>
      </c>
      <c r="J352" s="7" t="str">
        <f>HYPERLINK("https://klvmarket.ru/catalog/masla/motornye/masla-dlya-legkovogo-transporta/lukoyl-lyuks-5w40-sl-cf/?oid=1278","открыть")</f>
        <v>открыть</v>
      </c>
    </row>
    <row r="353">
      <c r="A353" s="0" t="inlineStr">
        <is>
          <t xml:space="preserve">Масла › Моторные масла › Масла для легкового транспорта</t>
        </is>
      </c>
      <c r="B353" s="0" t="inlineStr">
        <is>
          <t xml:space="preserve">Лукойл</t>
        </is>
      </c>
      <c r="C353" s="0" t="inlineStr">
        <is>
          <t xml:space="preserve">Масло моторное ЛЮКС 5w40 SL/CF Лукойл</t>
        </is>
      </c>
      <c r="D353" s="0" t="inlineStr">
        <is>
          <t xml:space="preserve">4л</t>
        </is>
      </c>
      <c r="E353" s="2" t="inlineStr">
        <is>
          <t xml:space="preserve">по запросу</t>
        </is>
      </c>
      <c r="G353" s="0" t="inlineStr">
        <is>
          <t xml:space="preserve">В наличии</t>
        </is>
      </c>
      <c r="J353" s="7" t="str">
        <f>HYPERLINK("https://klvmarket.ru/catalog/masla/motornye/masla-dlya-legkovogo-transporta/lukoyl-lyuks-5w40-sl-cf/?oid=1279","открыть")</f>
        <v>открыть</v>
      </c>
    </row>
    <row r="354">
      <c r="A354" s="0" t="inlineStr">
        <is>
          <t xml:space="preserve">Масла › Моторные масла › Масла для легкового транспорта</t>
        </is>
      </c>
      <c r="B354" s="0" t="inlineStr">
        <is>
          <t xml:space="preserve">Лукойл</t>
        </is>
      </c>
      <c r="C354" s="0" t="inlineStr">
        <is>
          <t xml:space="preserve">Масло моторное ЛЮКС 5w40 SL/CF Лукойл</t>
        </is>
      </c>
      <c r="D354" s="0" t="inlineStr">
        <is>
          <t xml:space="preserve">5л</t>
        </is>
      </c>
      <c r="E354" s="2" t="inlineStr">
        <is>
          <t xml:space="preserve">по запросу</t>
        </is>
      </c>
      <c r="G354" s="0" t="inlineStr">
        <is>
          <t xml:space="preserve">В наличии</t>
        </is>
      </c>
      <c r="J354" s="7" t="str">
        <f>HYPERLINK("https://klvmarket.ru/catalog/masla/motornye/masla-dlya-legkovogo-transporta/lukoyl-lyuks-5w40-sl-cf/?oid=1280","открыть")</f>
        <v>открыть</v>
      </c>
    </row>
    <row r="355">
      <c r="A355" s="0" t="inlineStr">
        <is>
          <t xml:space="preserve">Масла › Моторные масла › Масла для легкового транспорта</t>
        </is>
      </c>
      <c r="B355" s="0" t="inlineStr">
        <is>
          <t xml:space="preserve">Лукойл</t>
        </is>
      </c>
      <c r="C355" s="0" t="inlineStr">
        <is>
          <t xml:space="preserve">Масло моторное ЛЮКС 5w40 SN/CF Лукойл</t>
        </is>
      </c>
      <c r="D355" s="0" t="inlineStr">
        <is>
          <t xml:space="preserve">4 /4л, Упаковка 4 штуки</t>
        </is>
      </c>
      <c r="E355" s="2" t="inlineStr">
        <is>
          <t xml:space="preserve">по запросу</t>
        </is>
      </c>
      <c r="G355" s="0" t="inlineStr">
        <is>
          <t xml:space="preserve">Нет в наличии</t>
        </is>
      </c>
      <c r="J355" s="7" t="str">
        <f>HYPERLINK("https://klvmarket.ru/catalog/masla/motornye/masla-dlya-legkovogo-transporta/lukoyl-lyuks-5w40/?oid=2342","открыть")</f>
        <v>открыть</v>
      </c>
    </row>
    <row r="356">
      <c r="A356" s="0" t="inlineStr">
        <is>
          <t xml:space="preserve">Масла › Моторные масла › Масла для легкового транспорта</t>
        </is>
      </c>
      <c r="B356" s="0" t="inlineStr">
        <is>
          <t xml:space="preserve">Лукойл</t>
        </is>
      </c>
      <c r="C356" s="0" t="inlineStr">
        <is>
          <t xml:space="preserve">Масло моторное ЛЮКС 5w40 SN/CF Лукойл</t>
        </is>
      </c>
      <c r="D356" s="0" t="inlineStr">
        <is>
          <t xml:space="preserve">1л</t>
        </is>
      </c>
      <c r="E356" s="2" t="inlineStr">
        <is>
          <t xml:space="preserve">по запросу</t>
        </is>
      </c>
      <c r="G356" s="0" t="inlineStr">
        <is>
          <t xml:space="preserve">Нет в наличии</t>
        </is>
      </c>
      <c r="J356" s="7" t="str">
        <f>HYPERLINK("https://klvmarket.ru/catalog/masla/motornye/masla-dlya-legkovogo-transporta/lukoyl-lyuks-5w40/?oid=1268","открыть")</f>
        <v>открыть</v>
      </c>
    </row>
    <row r="357">
      <c r="A357" s="0" t="inlineStr">
        <is>
          <t xml:space="preserve">Масла › Моторные масла › Масла для легкового транспорта</t>
        </is>
      </c>
      <c r="B357" s="0" t="inlineStr">
        <is>
          <t xml:space="preserve">Лукойл</t>
        </is>
      </c>
      <c r="C357" s="0" t="inlineStr">
        <is>
          <t xml:space="preserve">Масло моторное ЛЮКС 5w40 SN/CF Лукойл</t>
        </is>
      </c>
      <c r="D357" s="0" t="inlineStr">
        <is>
          <t xml:space="preserve">4л</t>
        </is>
      </c>
      <c r="E357" s="2" t="inlineStr">
        <is>
          <t xml:space="preserve">по запросу</t>
        </is>
      </c>
      <c r="G357" s="0" t="inlineStr">
        <is>
          <t xml:space="preserve">Нет в наличии</t>
        </is>
      </c>
      <c r="J357" s="7" t="str">
        <f>HYPERLINK("https://klvmarket.ru/catalog/masla/motornye/masla-dlya-legkovogo-transporta/lukoyl-lyuks-5w40/?oid=1269","открыть")</f>
        <v>открыть</v>
      </c>
    </row>
    <row r="358">
      <c r="A358" s="0" t="inlineStr">
        <is>
          <t xml:space="preserve">Масла › Моторные масла › Масла для легкового транспорта</t>
        </is>
      </c>
      <c r="B358" s="0" t="inlineStr">
        <is>
          <t xml:space="preserve">Castrol</t>
        </is>
      </c>
      <c r="C358" s="0" t="inlineStr">
        <is>
          <t xml:space="preserve">Масло моторное синтетическое CASTROL EDGE 5W-30 A5/B5 Castrol</t>
        </is>
      </c>
      <c r="D358" s="0" t="inlineStr">
        <is>
          <t xml:space="preserve">4 /4л</t>
        </is>
      </c>
      <c r="E358" s="2" t="inlineStr">
        <is>
          <t xml:space="preserve">по запросу</t>
        </is>
      </c>
      <c r="G358" s="0" t="inlineStr">
        <is>
          <t xml:space="preserve">Нет в наличии</t>
        </is>
      </c>
      <c r="J358" s="7" t="str">
        <f>HYPERLINK("https://klvmarket.ru/catalog/masla/motornye/masla-dlya-legkovogo-transporta/maslo_motornoe_sinteticheskoe_castrol_edge_5w_30_a5_b5_castrol/?oid=3361","открыть")</f>
        <v>открыть</v>
      </c>
    </row>
    <row r="359">
      <c r="A359" s="0" t="inlineStr">
        <is>
          <t xml:space="preserve">Масла › Моторные масла › Масла для легкового транспорта</t>
        </is>
      </c>
      <c r="B359" s="0" t="inlineStr">
        <is>
          <t xml:space="preserve">Castrol</t>
        </is>
      </c>
      <c r="C359" s="0" t="inlineStr">
        <is>
          <t xml:space="preserve">Масло моторное синтетическое CASTROL MAGNATEC 5W-30 A5 Castrol</t>
        </is>
      </c>
      <c r="D359" s="0" t="inlineStr">
        <is>
          <t xml:space="preserve">4 /4л</t>
        </is>
      </c>
      <c r="E359" s="2" t="inlineStr">
        <is>
          <t xml:space="preserve">по запросу</t>
        </is>
      </c>
      <c r="G359" s="0" t="inlineStr">
        <is>
          <t xml:space="preserve">Нет в наличии</t>
        </is>
      </c>
      <c r="J359" s="7" t="str">
        <f>HYPERLINK("https://klvmarket.ru/catalog/masla/motornye/masla-dlya-legkovogo-transporta/maslo_motornoe_sinteticheskoe_castrol_magnatec_5w_30_a5_castrol/?oid=3363","открыть")</f>
        <v>открыть</v>
      </c>
    </row>
    <row r="360">
      <c r="A360" s="0" t="inlineStr">
        <is>
          <t xml:space="preserve">Масла › Моторные масла › Масла для легкового транспорта</t>
        </is>
      </c>
      <c r="B360" s="0" t="inlineStr">
        <is>
          <t xml:space="preserve">Castrol</t>
        </is>
      </c>
      <c r="C360" s="0" t="inlineStr">
        <is>
          <t xml:space="preserve">Масло моторное синтетическое EDGE Titanium FST 0w40 А3/В4 Castrol</t>
        </is>
      </c>
      <c r="D360" s="0" t="inlineStr">
        <is>
          <t xml:space="preserve">4 /4л</t>
        </is>
      </c>
      <c r="E360" s="2" t="inlineStr">
        <is>
          <t xml:space="preserve">по запросу</t>
        </is>
      </c>
      <c r="G360" s="0" t="inlineStr">
        <is>
          <t xml:space="preserve">Нет в наличии</t>
        </is>
      </c>
      <c r="J360" s="7" t="str">
        <f>HYPERLINK("https://klvmarket.ru/catalog/masla/motornye/masla-dlya-legkovogo-transporta/maslo_motornoe_sinteticheskoe_edge_titanium_fst_0w40_a3_v4_castrol/?oid=3359","открыть")</f>
        <v>открыть</v>
      </c>
    </row>
    <row r="361">
      <c r="A361" s="0" t="inlineStr">
        <is>
          <t xml:space="preserve">Масла › Моторные масла › Масла для легкового транспорта</t>
        </is>
      </c>
      <c r="B361" s="0" t="inlineStr">
        <is>
          <t xml:space="preserve">Eagle</t>
        </is>
      </c>
      <c r="C361" s="0" t="inlineStr">
        <is>
          <t xml:space="preserve">Масло моторное синтетическое PAO FE SYNTHETIC 0W30 API SP-RC, ACEA C2 EAGLE</t>
        </is>
      </c>
      <c r="D361" s="0" t="inlineStr">
        <is>
          <t xml:space="preserve">1л</t>
        </is>
      </c>
      <c r="E361" s="4">
        <v>1740</v>
      </c>
      <c r="F361" s="5">
        <v>1740</v>
      </c>
      <c r="G361" s="0" t="inlineStr">
        <is>
          <t xml:space="preserve">В наличии</t>
        </is>
      </c>
      <c r="H361" s="8">
        <v>12</v>
      </c>
      <c r="J361" s="7" t="str">
        <f>HYPERLINK("https://klvmarket.ru/catalog/masla/motornye/masla-dlya-legkovogo-transporta/maslo_motornoe_sinteticheskoe_pao_fe_synthetic_0w30_api_sp_rc_acea_c2_eagle/?oid=4285","открыть")</f>
        <v>открыть</v>
      </c>
    </row>
    <row r="362">
      <c r="A362" s="0" t="inlineStr">
        <is>
          <t xml:space="preserve">Масла › Моторные масла › Масла для легкового транспорта</t>
        </is>
      </c>
      <c r="B362" s="0" t="inlineStr">
        <is>
          <t xml:space="preserve">Eagle</t>
        </is>
      </c>
      <c r="C362" s="0" t="inlineStr">
        <is>
          <t xml:space="preserve">Масло моторное синтетическое PAO FE SYNTHETIC 0W30 API SP-RC, ACEA C2 EAGLE</t>
        </is>
      </c>
      <c r="D362" s="0" t="inlineStr">
        <is>
          <t xml:space="preserve">4л</t>
        </is>
      </c>
      <c r="E362" s="4">
        <v>6610</v>
      </c>
      <c r="F362" s="5">
        <v>1653</v>
      </c>
      <c r="G362" s="0" t="inlineStr">
        <is>
          <t xml:space="preserve">В наличии</t>
        </is>
      </c>
      <c r="H362" s="8">
        <v>16</v>
      </c>
      <c r="J362" s="7" t="str">
        <f>HYPERLINK("https://klvmarket.ru/catalog/masla/motornye/masla-dlya-legkovogo-transporta/maslo_motornoe_sinteticheskoe_pao_fe_synthetic_0w30_api_sp_rc_acea_c2_eagle/?oid=4284","открыть")</f>
        <v>открыть</v>
      </c>
    </row>
    <row r="363">
      <c r="A363" s="0" t="inlineStr">
        <is>
          <t xml:space="preserve">Масла › Моторные масла › Масла для легкового транспорта</t>
        </is>
      </c>
      <c r="B363" s="0" t="inlineStr">
        <is>
          <t xml:space="preserve">Eagle</t>
        </is>
      </c>
      <c r="C363" s="0" t="inlineStr">
        <is>
          <t xml:space="preserve">Масло моторное синтетическое PAO FE SYNTHETIC 0W30 API SP-RC, ACEA C2 EAGLE</t>
        </is>
      </c>
      <c r="D363" s="0" t="inlineStr">
        <is>
          <t xml:space="preserve">20л</t>
        </is>
      </c>
      <c r="E363" s="4">
        <v>32500</v>
      </c>
      <c r="F363" s="5">
        <v>1625</v>
      </c>
      <c r="G363" s="0" t="inlineStr">
        <is>
          <t xml:space="preserve">В наличии</t>
        </is>
      </c>
      <c r="H363" s="8">
        <v>9</v>
      </c>
      <c r="J363" s="7" t="str">
        <f>HYPERLINK("https://klvmarket.ru/catalog/masla/motornye/masla-dlya-legkovogo-transporta/maslo_motornoe_sinteticheskoe_pao_fe_synthetic_0w30_api_sp_rc_acea_c2_eagle/?oid=4283","открыть")</f>
        <v>открыть</v>
      </c>
    </row>
    <row r="364">
      <c r="A364" s="0" t="inlineStr">
        <is>
          <t xml:space="preserve">Масла › Моторные масла › Масла для легкового транспорта</t>
        </is>
      </c>
      <c r="B364" s="0" t="inlineStr">
        <is>
          <t xml:space="preserve">Eagle</t>
        </is>
      </c>
      <c r="C364" s="0" t="inlineStr">
        <is>
          <t xml:space="preserve">Масло моторное синтетическое PAO FE SYNTHETIC 0W30 API SP-RC, ACEA C2 EAGLE</t>
        </is>
      </c>
      <c r="D364" s="0" t="inlineStr">
        <is>
          <t xml:space="preserve">200л</t>
        </is>
      </c>
      <c r="E364" s="4">
        <v>319919</v>
      </c>
      <c r="F364" s="5">
        <v>1600</v>
      </c>
      <c r="G364" s="0" t="inlineStr">
        <is>
          <t xml:space="preserve">В наличии</t>
        </is>
      </c>
      <c r="H364" s="8">
        <v>2</v>
      </c>
      <c r="J364" s="7" t="str">
        <f>HYPERLINK("https://klvmarket.ru/catalog/masla/motornye/masla-dlya-legkovogo-transporta/maslo_motornoe_sinteticheskoe_pao_fe_synthetic_0w30_api_sp_rc_acea_c2_eagle/?oid=4282","открыть")</f>
        <v>открыть</v>
      </c>
    </row>
    <row r="365">
      <c r="A365" s="0" t="inlineStr">
        <is>
          <t xml:space="preserve">Масла › Моторные масла › Масла для легкового транспорта</t>
        </is>
      </c>
      <c r="B365" s="0" t="inlineStr">
        <is>
          <t xml:space="preserve">Eagle</t>
        </is>
      </c>
      <c r="C365" s="0" t="inlineStr">
        <is>
          <t xml:space="preserve">Масло моторное синтетическое PAO SYNTHETIC 0W20 API SP, ACEA C6 EAGLE</t>
        </is>
      </c>
      <c r="D365" s="0" t="inlineStr">
        <is>
          <t xml:space="preserve">1л</t>
        </is>
      </c>
      <c r="E365" s="4">
        <v>1740</v>
      </c>
      <c r="F365" s="5">
        <v>1740</v>
      </c>
      <c r="G365" s="0" t="inlineStr">
        <is>
          <t xml:space="preserve">В наличии</t>
        </is>
      </c>
      <c r="H365" s="8">
        <v>18</v>
      </c>
      <c r="J365" s="7" t="str">
        <f>HYPERLINK("https://klvmarket.ru/catalog/masla/motornye/masla-dlya-legkovogo-transporta/maslo_motornoe_sinteticheskoe_pao_synthetic_0w20_api_sp_acea_c6_eagle/?oid=4280","открыть")</f>
        <v>открыть</v>
      </c>
    </row>
    <row r="366">
      <c r="A366" s="0" t="inlineStr">
        <is>
          <t xml:space="preserve">Масла › Моторные масла › Масла для легкового транспорта</t>
        </is>
      </c>
      <c r="B366" s="0" t="inlineStr">
        <is>
          <t xml:space="preserve">Eagle</t>
        </is>
      </c>
      <c r="C366" s="0" t="inlineStr">
        <is>
          <t xml:space="preserve">Масло моторное синтетическое PAO SYNTHETIC 0W20 API SP, ACEA C6 EAGLE</t>
        </is>
      </c>
      <c r="D366" s="0" t="inlineStr">
        <is>
          <t xml:space="preserve">4л</t>
        </is>
      </c>
      <c r="E366" s="4">
        <v>6610</v>
      </c>
      <c r="F366" s="5">
        <v>1653</v>
      </c>
      <c r="G366" s="0" t="inlineStr">
        <is>
          <t xml:space="preserve">В наличии</t>
        </is>
      </c>
      <c r="H366" s="8">
        <v>11</v>
      </c>
      <c r="J366" s="7" t="str">
        <f>HYPERLINK("https://klvmarket.ru/catalog/masla/motornye/masla-dlya-legkovogo-transporta/maslo_motornoe_sinteticheskoe_pao_synthetic_0w20_api_sp_acea_c6_eagle/?oid=4279","открыть")</f>
        <v>открыть</v>
      </c>
    </row>
    <row r="367">
      <c r="A367" s="0" t="inlineStr">
        <is>
          <t xml:space="preserve">Масла › Моторные масла › Масла для легкового транспорта</t>
        </is>
      </c>
      <c r="B367" s="0" t="inlineStr">
        <is>
          <t xml:space="preserve">Eagle</t>
        </is>
      </c>
      <c r="C367" s="0" t="inlineStr">
        <is>
          <t xml:space="preserve">Масло моторное синтетическое PAO SYNTHETIC 0W20 API SP, ACEA C6 EAGLE</t>
        </is>
      </c>
      <c r="D367" s="0" t="inlineStr">
        <is>
          <t xml:space="preserve">20л</t>
        </is>
      </c>
      <c r="E367" s="4">
        <v>32500</v>
      </c>
      <c r="F367" s="5">
        <v>1625</v>
      </c>
      <c r="G367" s="0" t="inlineStr">
        <is>
          <t xml:space="preserve">В наличии</t>
        </is>
      </c>
      <c r="H367" s="8">
        <v>12</v>
      </c>
      <c r="J367" s="7" t="str">
        <f>HYPERLINK("https://klvmarket.ru/catalog/masla/motornye/masla-dlya-legkovogo-transporta/maslo_motornoe_sinteticheskoe_pao_synthetic_0w20_api_sp_acea_c6_eagle/?oid=4278","открыть")</f>
        <v>открыть</v>
      </c>
    </row>
    <row r="368">
      <c r="A368" s="0" t="inlineStr">
        <is>
          <t xml:space="preserve">Масла › Моторные масла › Масла для легкового транспорта</t>
        </is>
      </c>
      <c r="B368" s="0" t="inlineStr">
        <is>
          <t xml:space="preserve">Eagle</t>
        </is>
      </c>
      <c r="C368" s="0" t="inlineStr">
        <is>
          <t xml:space="preserve">Масло моторное синтетическое PAO SYNTHETIC 0W20 API SP, ACEA C6 EAGLE</t>
        </is>
      </c>
      <c r="D368" s="0" t="inlineStr">
        <is>
          <t xml:space="preserve">200л</t>
        </is>
      </c>
      <c r="E368" s="4">
        <v>319920</v>
      </c>
      <c r="F368" s="5">
        <v>1600</v>
      </c>
      <c r="G368" s="0" t="inlineStr">
        <is>
          <t xml:space="preserve">В наличии</t>
        </is>
      </c>
      <c r="H368" s="8">
        <v>3</v>
      </c>
      <c r="J368" s="7" t="str">
        <f>HYPERLINK("https://klvmarket.ru/catalog/masla/motornye/masla-dlya-legkovogo-transporta/maslo_motornoe_sinteticheskoe_pao_synthetic_0w20_api_sp_acea_c6_eagle/?oid=4277","открыть")</f>
        <v>открыть</v>
      </c>
    </row>
    <row r="369">
      <c r="A369" s="0" t="inlineStr">
        <is>
          <t xml:space="preserve">Масла › Моторные масла › Масла для легкового транспорта</t>
        </is>
      </c>
      <c r="B369" s="0" t="inlineStr">
        <is>
          <t xml:space="preserve">Eagle</t>
        </is>
      </c>
      <c r="C369" s="0" t="inlineStr">
        <is>
          <t xml:space="preserve">Масло моторное синтетическое PAO Synthetic FE 5W-30 ACEA C2 EAGLE</t>
        </is>
      </c>
      <c r="D369" s="0" t="inlineStr">
        <is>
          <t xml:space="preserve">1л</t>
        </is>
      </c>
      <c r="E369" s="4">
        <v>1724</v>
      </c>
      <c r="F369" s="5">
        <v>1724</v>
      </c>
      <c r="G369" s="0" t="inlineStr">
        <is>
          <t xml:space="preserve">В наличии</t>
        </is>
      </c>
      <c r="H369" s="8">
        <v>17</v>
      </c>
      <c r="J369" s="7" t="str">
        <f>HYPERLINK("https://klvmarket.ru/catalog/masla/motornye/masla-dlya-legkovogo-transporta/maslo_motornoe_sinteticheskoe_pao_synthetic_fe_5w_30_acea_c2_eagle/?oid=4290","открыть")</f>
        <v>открыть</v>
      </c>
    </row>
    <row r="370">
      <c r="A370" s="0" t="inlineStr">
        <is>
          <t xml:space="preserve">Масла › Моторные масла › Масла для легкового транспорта</t>
        </is>
      </c>
      <c r="B370" s="0" t="inlineStr">
        <is>
          <t xml:space="preserve">Eagle</t>
        </is>
      </c>
      <c r="C370" s="0" t="inlineStr">
        <is>
          <t xml:space="preserve">Масло моторное синтетическое PAO Synthetic FE 5W-30 ACEA C2 EAGLE</t>
        </is>
      </c>
      <c r="D370" s="0" t="inlineStr">
        <is>
          <t xml:space="preserve">4л</t>
        </is>
      </c>
      <c r="E370" s="4">
        <v>6560</v>
      </c>
      <c r="F370" s="5">
        <v>1640</v>
      </c>
      <c r="G370" s="0" t="inlineStr">
        <is>
          <t xml:space="preserve">В наличии</t>
        </is>
      </c>
      <c r="H370" s="8">
        <v>21</v>
      </c>
      <c r="J370" s="7" t="str">
        <f>HYPERLINK("https://klvmarket.ru/catalog/masla/motornye/masla-dlya-legkovogo-transporta/maslo_motornoe_sinteticheskoe_pao_synthetic_fe_5w_30_acea_c2_eagle/?oid=4289","открыть")</f>
        <v>открыть</v>
      </c>
    </row>
    <row r="371">
      <c r="A371" s="0" t="inlineStr">
        <is>
          <t xml:space="preserve">Масла › Моторные масла › Масла для легкового транспорта</t>
        </is>
      </c>
      <c r="B371" s="0" t="inlineStr">
        <is>
          <t xml:space="preserve">Eagle</t>
        </is>
      </c>
      <c r="C371" s="0" t="inlineStr">
        <is>
          <t xml:space="preserve">Масло моторное синтетическое PAO Synthetic FE 5W-30 ACEA C2 EAGLE</t>
        </is>
      </c>
      <c r="D371" s="0" t="inlineStr">
        <is>
          <t xml:space="preserve">20л</t>
        </is>
      </c>
      <c r="E371" s="4">
        <v>32230</v>
      </c>
      <c r="F371" s="5">
        <v>1612</v>
      </c>
      <c r="G371" s="0" t="inlineStr">
        <is>
          <t xml:space="preserve">В наличии</t>
        </is>
      </c>
      <c r="H371" s="8">
        <v>2</v>
      </c>
      <c r="J371" s="7" t="str">
        <f>HYPERLINK("https://klvmarket.ru/catalog/masla/motornye/masla-dlya-legkovogo-transporta/maslo_motornoe_sinteticheskoe_pao_synthetic_fe_5w_30_acea_c2_eagle/?oid=4288","открыть")</f>
        <v>открыть</v>
      </c>
    </row>
    <row r="372">
      <c r="A372" s="0" t="inlineStr">
        <is>
          <t xml:space="preserve">Масла › Моторные масла › Масла для легкового транспорта</t>
        </is>
      </c>
      <c r="B372" s="0" t="inlineStr">
        <is>
          <t xml:space="preserve">Eagle</t>
        </is>
      </c>
      <c r="C372" s="0" t="inlineStr">
        <is>
          <t xml:space="preserve">Масло моторное синтетическое PAO Synthetic FE 5W-30 ACEA C2 EAGLE</t>
        </is>
      </c>
      <c r="D372" s="0" t="inlineStr">
        <is>
          <t xml:space="preserve">200л</t>
        </is>
      </c>
      <c r="E372" s="4">
        <v>317262</v>
      </c>
      <c r="F372" s="5">
        <v>1586</v>
      </c>
      <c r="G372" s="0" t="inlineStr">
        <is>
          <t xml:space="preserve">В наличии</t>
        </is>
      </c>
      <c r="H372" s="8">
        <v>3</v>
      </c>
      <c r="J372" s="7" t="str">
        <f>HYPERLINK("https://klvmarket.ru/catalog/masla/motornye/masla-dlya-legkovogo-transporta/maslo_motornoe_sinteticheskoe_pao_synthetic_fe_5w_30_acea_c2_eagle/?oid=4287","открыть")</f>
        <v>открыть</v>
      </c>
    </row>
    <row r="373">
      <c r="A373" s="0" t="inlineStr">
        <is>
          <t xml:space="preserve">Масла › Моторные масла › Масла для легкового транспорта</t>
        </is>
      </c>
      <c r="B373" s="0" t="inlineStr">
        <is>
          <t xml:space="preserve">Eagle</t>
        </is>
      </c>
      <c r="C373" s="0" t="inlineStr">
        <is>
          <t xml:space="preserve">Масло моторное синтетическое SPEED Synthetic 5W30 API SN, ACEA C3 EAGLE</t>
        </is>
      </c>
      <c r="D373" s="0" t="inlineStr">
        <is>
          <t xml:space="preserve">1л</t>
        </is>
      </c>
      <c r="E373" s="2" t="inlineStr">
        <is>
          <t xml:space="preserve">по запросу</t>
        </is>
      </c>
      <c r="G373" s="0" t="inlineStr">
        <is>
          <t xml:space="preserve">В наличии</t>
        </is>
      </c>
      <c r="H373" s="8">
        <v>19</v>
      </c>
      <c r="J373" s="7" t="str">
        <f>HYPERLINK("https://klvmarket.ru/catalog/masla/motornye/masla-dlya-legkovogo-transporta/maslo_motornoe_sinteticheskoe_speed_synthetic_5w30_api_sn_acea_c3_eagle/?oid=4297","открыть")</f>
        <v>открыть</v>
      </c>
    </row>
    <row r="374">
      <c r="A374" s="0" t="inlineStr">
        <is>
          <t xml:space="preserve">Масла › Моторные масла › Масла для легкового транспорта</t>
        </is>
      </c>
      <c r="B374" s="0" t="inlineStr">
        <is>
          <t xml:space="preserve">Eagle</t>
        </is>
      </c>
      <c r="C374" s="0" t="inlineStr">
        <is>
          <t xml:space="preserve">Масло моторное синтетическое SPEED Synthetic 5W30 API SN, ACEA C3 EAGLE</t>
        </is>
      </c>
      <c r="D374" s="0" t="inlineStr">
        <is>
          <t xml:space="preserve">4л</t>
        </is>
      </c>
      <c r="E374" s="4">
        <v>3780</v>
      </c>
      <c r="F374" s="5">
        <v>945</v>
      </c>
      <c r="G374" s="0" t="inlineStr">
        <is>
          <t xml:space="preserve">В наличии</t>
        </is>
      </c>
      <c r="H374" s="8">
        <v>31</v>
      </c>
      <c r="J374" s="7" t="str">
        <f>HYPERLINK("https://klvmarket.ru/catalog/masla/motornye/masla-dlya-legkovogo-transporta/maslo_motornoe_sinteticheskoe_speed_synthetic_5w30_api_sn_acea_c3_eagle/?oid=4296","открыть")</f>
        <v>открыть</v>
      </c>
    </row>
    <row r="375">
      <c r="A375" s="0" t="inlineStr">
        <is>
          <t xml:space="preserve">Масла › Моторные масла › Масла для легкового транспорта</t>
        </is>
      </c>
      <c r="B375" s="0" t="inlineStr">
        <is>
          <t xml:space="preserve">Eagle</t>
        </is>
      </c>
      <c r="C375" s="0" t="inlineStr">
        <is>
          <t xml:space="preserve">Масло моторное синтетическое SPEED Synthetic 5W30 API SN, ACEA C3 EAGLE</t>
        </is>
      </c>
      <c r="D375" s="0" t="inlineStr">
        <is>
          <t xml:space="preserve">20л</t>
        </is>
      </c>
      <c r="E375" s="4">
        <v>18400</v>
      </c>
      <c r="F375" s="5">
        <v>920</v>
      </c>
      <c r="G375" s="0" t="inlineStr">
        <is>
          <t xml:space="preserve">В наличии</t>
        </is>
      </c>
      <c r="H375" s="8">
        <v>5</v>
      </c>
      <c r="J375" s="7" t="str">
        <f>HYPERLINK("https://klvmarket.ru/catalog/masla/motornye/masla-dlya-legkovogo-transporta/maslo_motornoe_sinteticheskoe_speed_synthetic_5w30_api_sn_acea_c3_eagle/?oid=4295","открыть")</f>
        <v>открыть</v>
      </c>
    </row>
    <row r="376">
      <c r="A376" s="0" t="inlineStr">
        <is>
          <t xml:space="preserve">Масла › Моторные масла › Масла для легкового транспорта</t>
        </is>
      </c>
      <c r="B376" s="0" t="inlineStr">
        <is>
          <t xml:space="preserve">Eagle</t>
        </is>
      </c>
      <c r="C376" s="0" t="inlineStr">
        <is>
          <t xml:space="preserve">Масло моторное синтетическое SPEED Synthetic 5W30 API SN, ACEA C3 EAGLE</t>
        </is>
      </c>
      <c r="D376" s="0" t="inlineStr">
        <is>
          <t xml:space="preserve">200л</t>
        </is>
      </c>
      <c r="E376" s="4">
        <v>179000</v>
      </c>
      <c r="F376" s="5">
        <v>895</v>
      </c>
      <c r="G376" s="0" t="inlineStr">
        <is>
          <t xml:space="preserve">В наличии</t>
        </is>
      </c>
      <c r="H376" s="8">
        <v>2</v>
      </c>
      <c r="J376" s="7" t="str">
        <f>HYPERLINK("https://klvmarket.ru/catalog/masla/motornye/masla-dlya-legkovogo-transporta/maslo_motornoe_sinteticheskoe_speed_synthetic_5w30_api_sn_acea_c3_eagle/?oid=4294","открыть")</f>
        <v>открыть</v>
      </c>
    </row>
    <row r="377">
      <c r="A377" s="0" t="inlineStr">
        <is>
          <t xml:space="preserve">Масла › Моторные масла › Масла для легкового транспорта</t>
        </is>
      </c>
      <c r="B377" s="0" t="inlineStr">
        <is>
          <t xml:space="preserve">Лукойл</t>
        </is>
      </c>
      <c r="C377" s="0" t="inlineStr">
        <is>
          <t xml:space="preserve">Масло моторное СТАНДАРТ 10w30 SF/CC Лукойл</t>
        </is>
      </c>
      <c r="D377" s="0" t="inlineStr">
        <is>
          <t xml:space="preserve">1л</t>
        </is>
      </c>
      <c r="E377" s="2" t="inlineStr">
        <is>
          <t xml:space="preserve">по запросу</t>
        </is>
      </c>
      <c r="G377" s="0" t="inlineStr">
        <is>
          <t xml:space="preserve">В наличии</t>
        </is>
      </c>
      <c r="J377" s="7" t="str">
        <f>HYPERLINK("https://klvmarket.ru/catalog/masla/motornye/masla-dlya-legkovogo-transporta/lukoyl-standart-10w30/?oid=1295","открыть")</f>
        <v>открыть</v>
      </c>
    </row>
    <row r="378">
      <c r="A378" s="0" t="inlineStr">
        <is>
          <t xml:space="preserve">Масла › Моторные масла › Масла для легкового транспорта</t>
        </is>
      </c>
      <c r="B378" s="0" t="inlineStr">
        <is>
          <t xml:space="preserve">Лукойл</t>
        </is>
      </c>
      <c r="C378" s="0" t="inlineStr">
        <is>
          <t xml:space="preserve">Масло моторное СТАНДАРТ 10w30 SF/CC Лукойл</t>
        </is>
      </c>
      <c r="D378" s="0" t="inlineStr">
        <is>
          <t xml:space="preserve">4л</t>
        </is>
      </c>
      <c r="E378" s="2" t="inlineStr">
        <is>
          <t xml:space="preserve">по запросу</t>
        </is>
      </c>
      <c r="G378" s="0" t="inlineStr">
        <is>
          <t xml:space="preserve">В наличии</t>
        </is>
      </c>
      <c r="J378" s="7" t="str">
        <f>HYPERLINK("https://klvmarket.ru/catalog/masla/motornye/masla-dlya-legkovogo-transporta/lukoyl-standart-10w30/?oid=1296","открыть")</f>
        <v>открыть</v>
      </c>
    </row>
    <row r="379">
      <c r="A379" s="0" t="inlineStr">
        <is>
          <t xml:space="preserve">Масла › Моторные масла › Масла для легкового транспорта</t>
        </is>
      </c>
      <c r="B379" s="0" t="inlineStr">
        <is>
          <t xml:space="preserve">Лукойл</t>
        </is>
      </c>
      <c r="C379" s="0" t="inlineStr">
        <is>
          <t xml:space="preserve">Масло моторное СТАНДАРТ 10w30 SF/CC Лукойл</t>
        </is>
      </c>
      <c r="D379" s="0" t="inlineStr">
        <is>
          <t xml:space="preserve">5л</t>
        </is>
      </c>
      <c r="E379" s="2" t="inlineStr">
        <is>
          <t xml:space="preserve">по запросу</t>
        </is>
      </c>
      <c r="G379" s="0" t="inlineStr">
        <is>
          <t xml:space="preserve">В наличии</t>
        </is>
      </c>
      <c r="J379" s="7" t="str">
        <f>HYPERLINK("https://klvmarket.ru/catalog/masla/motornye/masla-dlya-legkovogo-transporta/lukoyl-standart-10w30/?oid=1297","открыть")</f>
        <v>открыть</v>
      </c>
    </row>
    <row r="380">
      <c r="A380" s="0" t="inlineStr">
        <is>
          <t xml:space="preserve">Масла › Моторные масла › Масла для легкового транспорта</t>
        </is>
      </c>
      <c r="B380" s="0" t="inlineStr">
        <is>
          <t xml:space="preserve">Лукойл</t>
        </is>
      </c>
      <c r="C380" s="0" t="inlineStr">
        <is>
          <t xml:space="preserve">Масло моторное СТАНДАРТ 10w40 SF/CC Лукойл</t>
        </is>
      </c>
      <c r="D380" s="0" t="inlineStr">
        <is>
          <t xml:space="preserve">4 /4л</t>
        </is>
      </c>
      <c r="E380" s="2" t="inlineStr">
        <is>
          <t xml:space="preserve">по запросу</t>
        </is>
      </c>
      <c r="G380" s="0" t="inlineStr">
        <is>
          <t xml:space="preserve">В наличии</t>
        </is>
      </c>
      <c r="J380" s="7" t="str">
        <f>HYPERLINK("https://klvmarket.ru/catalog/masla/motornye/masla-dlya-legkovogo-transporta/lukoyl-standart-10w40/?oid=2426","открыть")</f>
        <v>открыть</v>
      </c>
    </row>
    <row r="381">
      <c r="A381" s="0" t="inlineStr">
        <is>
          <t xml:space="preserve">Масла › Моторные масла › Масла для легкового транспорта</t>
        </is>
      </c>
      <c r="B381" s="0" t="inlineStr">
        <is>
          <t xml:space="preserve">Лукойл</t>
        </is>
      </c>
      <c r="C381" s="0" t="inlineStr">
        <is>
          <t xml:space="preserve">Масло моторное СТАНДАРТ 10w40 SF/CC Лукойл</t>
        </is>
      </c>
      <c r="D381" s="0" t="inlineStr">
        <is>
          <t xml:space="preserve">3 / 5 л</t>
        </is>
      </c>
      <c r="E381" s="2" t="inlineStr">
        <is>
          <t xml:space="preserve">по запросу</t>
        </is>
      </c>
      <c r="G381" s="0" t="inlineStr">
        <is>
          <t xml:space="preserve">В наличии</t>
        </is>
      </c>
      <c r="J381" s="7" t="str">
        <f>HYPERLINK("https://klvmarket.ru/catalog/masla/motornye/masla-dlya-legkovogo-transporta/lukoyl-standart-10w40/?oid=2427","открыть")</f>
        <v>открыть</v>
      </c>
    </row>
    <row r="382">
      <c r="A382" s="0" t="inlineStr">
        <is>
          <t xml:space="preserve">Масла › Моторные масла › Масла для легкового транспорта</t>
        </is>
      </c>
      <c r="B382" s="0" t="inlineStr">
        <is>
          <t xml:space="preserve">Лукойл</t>
        </is>
      </c>
      <c r="C382" s="0" t="inlineStr">
        <is>
          <t xml:space="preserve">Масло моторное СТАНДАРТ 10w40 SF/CC Лукойл</t>
        </is>
      </c>
      <c r="D382" s="0" t="inlineStr">
        <is>
          <t xml:space="preserve">1л</t>
        </is>
      </c>
      <c r="E382" s="2" t="inlineStr">
        <is>
          <t xml:space="preserve">по запросу</t>
        </is>
      </c>
      <c r="G382" s="0" t="inlineStr">
        <is>
          <t xml:space="preserve">В наличии</t>
        </is>
      </c>
      <c r="J382" s="7" t="str">
        <f>HYPERLINK("https://klvmarket.ru/catalog/masla/motornye/masla-dlya-legkovogo-transporta/lukoyl-standart-10w40/?oid=1300","открыть")</f>
        <v>открыть</v>
      </c>
    </row>
    <row r="383">
      <c r="A383" s="0" t="inlineStr">
        <is>
          <t xml:space="preserve">Масла › Моторные масла › Масла для легкового транспорта</t>
        </is>
      </c>
      <c r="B383" s="0" t="inlineStr">
        <is>
          <t xml:space="preserve">Лукойл</t>
        </is>
      </c>
      <c r="C383" s="0" t="inlineStr">
        <is>
          <t xml:space="preserve">Масло моторное СТАНДАРТ 10w40 SF/CC Лукойл</t>
        </is>
      </c>
      <c r="D383" s="0" t="inlineStr">
        <is>
          <t xml:space="preserve">4л</t>
        </is>
      </c>
      <c r="E383" s="2" t="inlineStr">
        <is>
          <t xml:space="preserve">по запросу</t>
        </is>
      </c>
      <c r="G383" s="0" t="inlineStr">
        <is>
          <t xml:space="preserve">В наличии</t>
        </is>
      </c>
      <c r="J383" s="7" t="str">
        <f>HYPERLINK("https://klvmarket.ru/catalog/masla/motornye/masla-dlya-legkovogo-transporta/lukoyl-standart-10w40/?oid=1301","открыть")</f>
        <v>открыть</v>
      </c>
    </row>
    <row r="384">
      <c r="A384" s="0" t="inlineStr">
        <is>
          <t xml:space="preserve">Масла › Моторные масла › Масла для легкового транспорта</t>
        </is>
      </c>
      <c r="B384" s="0" t="inlineStr">
        <is>
          <t xml:space="preserve">Лукойл</t>
        </is>
      </c>
      <c r="C384" s="0" t="inlineStr">
        <is>
          <t xml:space="preserve">Масло моторное СТАНДАРТ 10w40 SF/CC Лукойл</t>
        </is>
      </c>
      <c r="D384" s="0" t="inlineStr">
        <is>
          <t xml:space="preserve">5л</t>
        </is>
      </c>
      <c r="E384" s="2" t="inlineStr">
        <is>
          <t xml:space="preserve">по запросу</t>
        </is>
      </c>
      <c r="G384" s="0" t="inlineStr">
        <is>
          <t xml:space="preserve">В наличии</t>
        </is>
      </c>
      <c r="J384" s="7" t="str">
        <f>HYPERLINK("https://klvmarket.ru/catalog/masla/motornye/masla-dlya-legkovogo-transporta/lukoyl-standart-10w40/?oid=1302","открыть")</f>
        <v>открыть</v>
      </c>
    </row>
    <row r="385">
      <c r="A385" s="0" t="inlineStr">
        <is>
          <t xml:space="preserve">Масла › Моторные масла › Масла для легкового транспорта</t>
        </is>
      </c>
      <c r="B385" s="0" t="inlineStr">
        <is>
          <t xml:space="preserve">Лукойл</t>
        </is>
      </c>
      <c r="C385" s="0" t="inlineStr">
        <is>
          <t xml:space="preserve">Масло моторное СТАНДАРТ 15w40 SF/CC Лукойл</t>
        </is>
      </c>
      <c r="D385" s="0" t="inlineStr">
        <is>
          <t xml:space="preserve">4 /4л</t>
        </is>
      </c>
      <c r="E385" s="2" t="inlineStr">
        <is>
          <t xml:space="preserve">по запросу</t>
        </is>
      </c>
      <c r="G385" s="0" t="inlineStr">
        <is>
          <t xml:space="preserve">В наличии</t>
        </is>
      </c>
      <c r="J385" s="7" t="str">
        <f>HYPERLINK("https://klvmarket.ru/catalog/masla/motornye/masla-dlya-legkovogo-transporta/lukoyl-standart-15w40/?oid=2428","открыть")</f>
        <v>открыть</v>
      </c>
    </row>
    <row r="386">
      <c r="A386" s="0" t="inlineStr">
        <is>
          <t xml:space="preserve">Масла › Моторные масла › Масла для легкового транспорта</t>
        </is>
      </c>
      <c r="B386" s="0" t="inlineStr">
        <is>
          <t xml:space="preserve">Лукойл</t>
        </is>
      </c>
      <c r="C386" s="0" t="inlineStr">
        <is>
          <t xml:space="preserve">Масло моторное СТАНДАРТ 15w40 SF/CC Лукойл</t>
        </is>
      </c>
      <c r="D386" s="0" t="inlineStr">
        <is>
          <t xml:space="preserve">3 / 5 л</t>
        </is>
      </c>
      <c r="E386" s="2" t="inlineStr">
        <is>
          <t xml:space="preserve">по запросу</t>
        </is>
      </c>
      <c r="G386" s="0" t="inlineStr">
        <is>
          <t xml:space="preserve">В наличии</t>
        </is>
      </c>
      <c r="J386" s="7" t="str">
        <f>HYPERLINK("https://klvmarket.ru/catalog/masla/motornye/masla-dlya-legkovogo-transporta/lukoyl-standart-15w40/?oid=2429","открыть")</f>
        <v>открыть</v>
      </c>
    </row>
    <row r="387">
      <c r="A387" s="0" t="inlineStr">
        <is>
          <t xml:space="preserve">Масла › Моторные масла › Масла для легкового транспорта</t>
        </is>
      </c>
      <c r="B387" s="0" t="inlineStr">
        <is>
          <t xml:space="preserve">Лукойл</t>
        </is>
      </c>
      <c r="C387" s="0" t="inlineStr">
        <is>
          <t xml:space="preserve">Масло моторное СТАНДАРТ 15w40 SF/CC Лукойл</t>
        </is>
      </c>
      <c r="D387" s="0" t="inlineStr">
        <is>
          <t xml:space="preserve">1л</t>
        </is>
      </c>
      <c r="E387" s="2" t="inlineStr">
        <is>
          <t xml:space="preserve">по запросу</t>
        </is>
      </c>
      <c r="G387" s="0" t="inlineStr">
        <is>
          <t xml:space="preserve">В наличии</t>
        </is>
      </c>
      <c r="J387" s="7" t="str">
        <f>HYPERLINK("https://klvmarket.ru/catalog/masla/motornye/masla-dlya-legkovogo-transporta/lukoyl-standart-15w40/?oid=1305","открыть")</f>
        <v>открыть</v>
      </c>
    </row>
    <row r="388">
      <c r="A388" s="0" t="inlineStr">
        <is>
          <t xml:space="preserve">Масла › Моторные масла › Масла для легкового транспорта</t>
        </is>
      </c>
      <c r="B388" s="0" t="inlineStr">
        <is>
          <t xml:space="preserve">Лукойл</t>
        </is>
      </c>
      <c r="C388" s="0" t="inlineStr">
        <is>
          <t xml:space="preserve">Масло моторное СТАНДАРТ 15w40 SF/CC Лукойл</t>
        </is>
      </c>
      <c r="D388" s="0" t="inlineStr">
        <is>
          <t xml:space="preserve">4л</t>
        </is>
      </c>
      <c r="E388" s="2" t="inlineStr">
        <is>
          <t xml:space="preserve">по запросу</t>
        </is>
      </c>
      <c r="G388" s="0" t="inlineStr">
        <is>
          <t xml:space="preserve">В наличии</t>
        </is>
      </c>
      <c r="J388" s="7" t="str">
        <f>HYPERLINK("https://klvmarket.ru/catalog/masla/motornye/masla-dlya-legkovogo-transporta/lukoyl-standart-15w40/?oid=1306","открыть")</f>
        <v>открыть</v>
      </c>
    </row>
    <row r="389">
      <c r="A389" s="0" t="inlineStr">
        <is>
          <t xml:space="preserve">Масла › Моторные масла › Масла для легкового транспорта</t>
        </is>
      </c>
      <c r="B389" s="0" t="inlineStr">
        <is>
          <t xml:space="preserve">Лукойл</t>
        </is>
      </c>
      <c r="C389" s="0" t="inlineStr">
        <is>
          <t xml:space="preserve">Масло моторное СТАНДАРТ 15w40 SF/CC Лукойл</t>
        </is>
      </c>
      <c r="D389" s="0" t="inlineStr">
        <is>
          <t xml:space="preserve">5л</t>
        </is>
      </c>
      <c r="E389" s="2" t="inlineStr">
        <is>
          <t xml:space="preserve">по запросу</t>
        </is>
      </c>
      <c r="G389" s="0" t="inlineStr">
        <is>
          <t xml:space="preserve">В наличии</t>
        </is>
      </c>
      <c r="J389" s="7" t="str">
        <f>HYPERLINK("https://klvmarket.ru/catalog/masla/motornye/masla-dlya-legkovogo-transporta/lukoyl-standart-15w40/?oid=1307","открыть")</f>
        <v>открыть</v>
      </c>
    </row>
    <row r="390">
      <c r="A390" s="0" t="inlineStr">
        <is>
          <t xml:space="preserve">Масла › Моторные масла › Масла для легкового транспорта</t>
        </is>
      </c>
      <c r="B390" s="0" t="inlineStr">
        <is>
          <t xml:space="preserve">Лукойл</t>
        </is>
      </c>
      <c r="C390" s="0" t="inlineStr">
        <is>
          <t xml:space="preserve">Масло моторное СУПЕР 10w40 SG/CD Лукойл</t>
        </is>
      </c>
      <c r="D390" s="0" t="inlineStr">
        <is>
          <t xml:space="preserve">4 /4л, Упаковка 4 штуки</t>
        </is>
      </c>
      <c r="E390" s="2" t="inlineStr">
        <is>
          <t xml:space="preserve">по запросу</t>
        </is>
      </c>
      <c r="G390" s="0" t="inlineStr">
        <is>
          <t xml:space="preserve">В наличии</t>
        </is>
      </c>
      <c r="J390" s="7" t="str">
        <f>HYPERLINK("https://klvmarket.ru/catalog/masla/motornye/masla-dlya-legkovogo-transporta/lukoyl-super-10w40/?oid=2345","открыть")</f>
        <v>открыть</v>
      </c>
    </row>
    <row r="391">
      <c r="A391" s="0" t="inlineStr">
        <is>
          <t xml:space="preserve">Масла › Моторные масла › Масла для легкового транспорта</t>
        </is>
      </c>
      <c r="B391" s="0" t="inlineStr">
        <is>
          <t xml:space="preserve">Лукойл</t>
        </is>
      </c>
      <c r="C391" s="0" t="inlineStr">
        <is>
          <t xml:space="preserve">Масло моторное СУПЕР 10w40 SG/CD Лукойл</t>
        </is>
      </c>
      <c r="D391" s="0" t="inlineStr">
        <is>
          <t xml:space="preserve">3 / 5 л, Упаковка 3 штуки</t>
        </is>
      </c>
      <c r="E391" s="2" t="inlineStr">
        <is>
          <t xml:space="preserve">по запросу</t>
        </is>
      </c>
      <c r="G391" s="0" t="inlineStr">
        <is>
          <t xml:space="preserve">В наличии</t>
        </is>
      </c>
      <c r="J391" s="7" t="str">
        <f>HYPERLINK("https://klvmarket.ru/catalog/masla/motornye/masla-dlya-legkovogo-transporta/lukoyl-super-10w40/?oid=2346","открыть")</f>
        <v>открыть</v>
      </c>
    </row>
    <row r="392">
      <c r="A392" s="0" t="inlineStr">
        <is>
          <t xml:space="preserve">Масла › Моторные масла › Масла для легкового транспорта</t>
        </is>
      </c>
      <c r="B392" s="0" t="inlineStr">
        <is>
          <t xml:space="preserve">Лукойл</t>
        </is>
      </c>
      <c r="C392" s="0" t="inlineStr">
        <is>
          <t xml:space="preserve">Масло моторное СУПЕР 10w40 SG/CD Лукойл</t>
        </is>
      </c>
      <c r="D392" s="0" t="inlineStr">
        <is>
          <t xml:space="preserve">1л</t>
        </is>
      </c>
      <c r="E392" s="2" t="inlineStr">
        <is>
          <t xml:space="preserve">по запросу</t>
        </is>
      </c>
      <c r="G392" s="0" t="inlineStr">
        <is>
          <t xml:space="preserve">В наличии</t>
        </is>
      </c>
      <c r="J392" s="7" t="str">
        <f>HYPERLINK("https://klvmarket.ru/catalog/masla/motornye/masla-dlya-legkovogo-transporta/lukoyl-super-10w40/?oid=1285","открыть")</f>
        <v>открыть</v>
      </c>
    </row>
    <row r="393">
      <c r="A393" s="0" t="inlineStr">
        <is>
          <t xml:space="preserve">Масла › Моторные масла › Масла для легкового транспорта</t>
        </is>
      </c>
      <c r="B393" s="0" t="inlineStr">
        <is>
          <t xml:space="preserve">Лукойл</t>
        </is>
      </c>
      <c r="C393" s="0" t="inlineStr">
        <is>
          <t xml:space="preserve">Масло моторное СУПЕР 10w40 SG/CD Лукойл</t>
        </is>
      </c>
      <c r="D393" s="0" t="inlineStr">
        <is>
          <t xml:space="preserve">4л</t>
        </is>
      </c>
      <c r="E393" s="2" t="inlineStr">
        <is>
          <t xml:space="preserve">по запросу</t>
        </is>
      </c>
      <c r="G393" s="0" t="inlineStr">
        <is>
          <t xml:space="preserve">В наличии</t>
        </is>
      </c>
      <c r="J393" s="7" t="str">
        <f>HYPERLINK("https://klvmarket.ru/catalog/masla/motornye/masla-dlya-legkovogo-transporta/lukoyl-super-10w40/?oid=1286","открыть")</f>
        <v>открыть</v>
      </c>
    </row>
    <row r="394">
      <c r="A394" s="0" t="inlineStr">
        <is>
          <t xml:space="preserve">Масла › Моторные масла › Масла для легкового транспорта</t>
        </is>
      </c>
      <c r="B394" s="0" t="inlineStr">
        <is>
          <t xml:space="preserve">Лукойл</t>
        </is>
      </c>
      <c r="C394" s="0" t="inlineStr">
        <is>
          <t xml:space="preserve">Масло моторное СУПЕР 10w40 SG/CD Лукойл</t>
        </is>
      </c>
      <c r="D394" s="0" t="inlineStr">
        <is>
          <t xml:space="preserve">5л</t>
        </is>
      </c>
      <c r="E394" s="2" t="inlineStr">
        <is>
          <t xml:space="preserve">по запросу</t>
        </is>
      </c>
      <c r="G394" s="0" t="inlineStr">
        <is>
          <t xml:space="preserve">В наличии</t>
        </is>
      </c>
      <c r="J394" s="7" t="str">
        <f>HYPERLINK("https://klvmarket.ru/catalog/masla/motornye/masla-dlya-legkovogo-transporta/lukoyl-super-10w40/?oid=1287","открыть")</f>
        <v>открыть</v>
      </c>
    </row>
    <row r="395">
      <c r="A395" s="0" t="inlineStr">
        <is>
          <t xml:space="preserve">Масла › Моторные масла › Масла для легкового транспорта</t>
        </is>
      </c>
      <c r="B395" s="0" t="inlineStr">
        <is>
          <t xml:space="preserve">Лукойл</t>
        </is>
      </c>
      <c r="C395" s="0" t="inlineStr">
        <is>
          <t xml:space="preserve">Масло моторное СУПЕР 10w40 SG/CD Лукойл</t>
        </is>
      </c>
      <c r="D395" s="0" t="inlineStr">
        <is>
          <t xml:space="preserve">18л</t>
        </is>
      </c>
      <c r="E395" s="2" t="inlineStr">
        <is>
          <t xml:space="preserve">по запросу</t>
        </is>
      </c>
      <c r="G395" s="0" t="inlineStr">
        <is>
          <t xml:space="preserve">В наличии</t>
        </is>
      </c>
      <c r="J395" s="7" t="str">
        <f>HYPERLINK("https://klvmarket.ru/catalog/masla/motornye/masla-dlya-legkovogo-transporta/lukoyl-super-10w40/?oid=1872","открыть")</f>
        <v>открыть</v>
      </c>
    </row>
    <row r="396">
      <c r="A396" s="0" t="inlineStr">
        <is>
          <t xml:space="preserve">Масла › Моторные масла › Масла для легкового транспорта</t>
        </is>
      </c>
      <c r="B396" s="0" t="inlineStr">
        <is>
          <t xml:space="preserve">Лукойл</t>
        </is>
      </c>
      <c r="C396" s="0" t="inlineStr">
        <is>
          <t xml:space="preserve">Масло моторное СУПЕР 15w40 SF/CC Лукойл</t>
        </is>
      </c>
      <c r="D396" s="0" t="inlineStr">
        <is>
          <t xml:space="preserve">1л</t>
        </is>
      </c>
      <c r="E396" s="2" t="inlineStr">
        <is>
          <t xml:space="preserve">по запросу</t>
        </is>
      </c>
      <c r="G396" s="0" t="inlineStr">
        <is>
          <t xml:space="preserve">Нет в наличии</t>
        </is>
      </c>
      <c r="J396" s="7" t="str">
        <f>HYPERLINK("https://klvmarket.ru/catalog/masla/motornye/masla-dlya-legkovogo-transporta/lukoyl-super-15w40/?oid=1290","открыть")</f>
        <v>открыть</v>
      </c>
    </row>
    <row r="397">
      <c r="A397" s="0" t="inlineStr">
        <is>
          <t xml:space="preserve">Масла › Моторные масла › Масла для легкового транспорта</t>
        </is>
      </c>
      <c r="B397" s="0" t="inlineStr">
        <is>
          <t xml:space="preserve">Лукойл</t>
        </is>
      </c>
      <c r="C397" s="0" t="inlineStr">
        <is>
          <t xml:space="preserve">Масло моторное СУПЕР 15w40 SF/CC Лукойл</t>
        </is>
      </c>
      <c r="D397" s="0" t="inlineStr">
        <is>
          <t xml:space="preserve">4л</t>
        </is>
      </c>
      <c r="E397" s="2" t="inlineStr">
        <is>
          <t xml:space="preserve">по запросу</t>
        </is>
      </c>
      <c r="G397" s="0" t="inlineStr">
        <is>
          <t xml:space="preserve">Нет в наличии</t>
        </is>
      </c>
      <c r="J397" s="7" t="str">
        <f>HYPERLINK("https://klvmarket.ru/catalog/masla/motornye/masla-dlya-legkovogo-transporta/lukoyl-super-15w40/?oid=1291","открыть")</f>
        <v>открыть</v>
      </c>
    </row>
    <row r="398">
      <c r="A398" s="0" t="inlineStr">
        <is>
          <t xml:space="preserve">Масла › Моторные масла › Масла для легкового транспорта</t>
        </is>
      </c>
      <c r="B398" s="0" t="inlineStr">
        <is>
          <t xml:space="preserve">Лукойл</t>
        </is>
      </c>
      <c r="C398" s="0" t="inlineStr">
        <is>
          <t xml:space="preserve">Масло моторное СУПЕР 15w40 SF/CC Лукойл</t>
        </is>
      </c>
      <c r="D398" s="0" t="inlineStr">
        <is>
          <t xml:space="preserve">5л</t>
        </is>
      </c>
      <c r="E398" s="2" t="inlineStr">
        <is>
          <t xml:space="preserve">по запросу</t>
        </is>
      </c>
      <c r="G398" s="0" t="inlineStr">
        <is>
          <t xml:space="preserve">Нет в наличии</t>
        </is>
      </c>
      <c r="J398" s="7" t="str">
        <f>HYPERLINK("https://klvmarket.ru/catalog/masla/motornye/masla-dlya-legkovogo-transporta/lukoyl-super-15w40/?oid=1292","открыть")</f>
        <v>открыть</v>
      </c>
    </row>
    <row r="399">
      <c r="A399" s="0" t="inlineStr">
        <is>
          <t xml:space="preserve">Масла › Моторные масла › Масла для легкового транспорта</t>
        </is>
      </c>
      <c r="B399" s="0" t="inlineStr">
        <is>
          <t xml:space="preserve">Лукойл</t>
        </is>
      </c>
      <c r="C399" s="0" t="inlineStr">
        <is>
          <t xml:space="preserve">Масло моторное СУПЕР 5w40 SG/CD Лукойл</t>
        </is>
      </c>
      <c r="D399" s="0" t="inlineStr">
        <is>
          <t xml:space="preserve">4 /4л, Упаковка 4 штуки</t>
        </is>
      </c>
      <c r="E399" s="2" t="inlineStr">
        <is>
          <t xml:space="preserve">по запросу</t>
        </is>
      </c>
      <c r="G399" s="0" t="inlineStr">
        <is>
          <t xml:space="preserve">В наличии</t>
        </is>
      </c>
      <c r="J399" s="7" t="str">
        <f>HYPERLINK("https://klvmarket.ru/catalog/masla/motornye/masla-dlya-legkovogo-transporta/lukoyl-super-5w40/?oid=2347","открыть")</f>
        <v>открыть</v>
      </c>
    </row>
    <row r="400">
      <c r="A400" s="0" t="inlineStr">
        <is>
          <t xml:space="preserve">Масла › Моторные масла › Масла для легкового транспорта</t>
        </is>
      </c>
      <c r="B400" s="0" t="inlineStr">
        <is>
          <t xml:space="preserve">Лукойл</t>
        </is>
      </c>
      <c r="C400" s="0" t="inlineStr">
        <is>
          <t xml:space="preserve">Масло моторное СУПЕР 5w40 SG/CD Лукойл</t>
        </is>
      </c>
      <c r="D400" s="0" t="inlineStr">
        <is>
          <t xml:space="preserve">3 / 5 л, Упаковка 3 штуки</t>
        </is>
      </c>
      <c r="E400" s="2" t="inlineStr">
        <is>
          <t xml:space="preserve">по запросу</t>
        </is>
      </c>
      <c r="G400" s="0" t="inlineStr">
        <is>
          <t xml:space="preserve">В наличии</t>
        </is>
      </c>
      <c r="J400" s="7" t="str">
        <f>HYPERLINK("https://klvmarket.ru/catalog/masla/motornye/masla-dlya-legkovogo-transporta/lukoyl-super-5w40/?oid=2348","открыть")</f>
        <v>открыть</v>
      </c>
    </row>
    <row r="401">
      <c r="A401" s="0" t="inlineStr">
        <is>
          <t xml:space="preserve">Масла › Моторные масла › Масла для легкового транспорта</t>
        </is>
      </c>
      <c r="B401" s="0" t="inlineStr">
        <is>
          <t xml:space="preserve">Лукойл</t>
        </is>
      </c>
      <c r="C401" s="0" t="inlineStr">
        <is>
          <t xml:space="preserve">Масло моторное СУПЕР 5w40 SG/CD Лукойл</t>
        </is>
      </c>
      <c r="D401" s="0" t="inlineStr">
        <is>
          <t xml:space="preserve">1л</t>
        </is>
      </c>
      <c r="E401" s="2" t="inlineStr">
        <is>
          <t xml:space="preserve">по запросу</t>
        </is>
      </c>
      <c r="G401" s="0" t="inlineStr">
        <is>
          <t xml:space="preserve">Нет в наличии</t>
        </is>
      </c>
      <c r="J401" s="7" t="str">
        <f>HYPERLINK("https://klvmarket.ru/catalog/masla/motornye/masla-dlya-legkovogo-transporta/lukoyl-super-5w40/?oid=1282","открыть")</f>
        <v>открыть</v>
      </c>
    </row>
    <row r="402">
      <c r="A402" s="0" t="inlineStr">
        <is>
          <t xml:space="preserve">Масла › Моторные масла › Масла для легкового транспорта</t>
        </is>
      </c>
      <c r="B402" s="0" t="inlineStr">
        <is>
          <t xml:space="preserve">Лукойл</t>
        </is>
      </c>
      <c r="C402" s="0" t="inlineStr">
        <is>
          <t xml:space="preserve">Масло моторное СУПЕР 5w40 SG/CD Лукойл</t>
        </is>
      </c>
      <c r="D402" s="0" t="inlineStr">
        <is>
          <t xml:space="preserve">4л</t>
        </is>
      </c>
      <c r="E402" s="2" t="inlineStr">
        <is>
          <t xml:space="preserve">по запросу</t>
        </is>
      </c>
      <c r="G402" s="0" t="inlineStr">
        <is>
          <t xml:space="preserve">Нет в наличии</t>
        </is>
      </c>
      <c r="J402" s="7" t="str">
        <f>HYPERLINK("https://klvmarket.ru/catalog/masla/motornye/masla-dlya-legkovogo-transporta/lukoyl-super-5w40/?oid=1283","открыть")</f>
        <v>открыть</v>
      </c>
    </row>
    <row r="403">
      <c r="A403" s="0" t="inlineStr">
        <is>
          <t xml:space="preserve">Масла › Моторные масла › Масла для легкового транспорта</t>
        </is>
      </c>
      <c r="B403" s="0" t="inlineStr">
        <is>
          <t xml:space="preserve">Лукойл</t>
        </is>
      </c>
      <c r="C403" s="0" t="inlineStr">
        <is>
          <t xml:space="preserve">Масло моторное СУПЕР 5w40 SG/CD Лукойл</t>
        </is>
      </c>
      <c r="D403" s="0" t="inlineStr">
        <is>
          <t xml:space="preserve">5л</t>
        </is>
      </c>
      <c r="E403" s="2" t="inlineStr">
        <is>
          <t xml:space="preserve">по запросу</t>
        </is>
      </c>
      <c r="G403" s="0" t="inlineStr">
        <is>
          <t xml:space="preserve">В наличии</t>
        </is>
      </c>
      <c r="J403" s="7" t="str">
        <f>HYPERLINK("https://klvmarket.ru/catalog/masla/motornye/masla-dlya-legkovogo-transporta/lukoyl-super-5w40/?oid=1284","открыть")</f>
        <v>открыть</v>
      </c>
    </row>
    <row r="404">
      <c r="A404" s="0" t="inlineStr">
        <is>
          <t xml:space="preserve">Масла › Моторные масла › Масла для легкового транспорта</t>
        </is>
      </c>
      <c r="B404" s="0" t="inlineStr">
        <is>
          <t xml:space="preserve">FQ</t>
        </is>
      </c>
      <c r="C404" s="0" t="inlineStr">
        <is>
          <t xml:space="preserve">Моторное масло FQ 5W-40 SP FULLY SYNTHETIC</t>
        </is>
      </c>
      <c r="D404" s="0" t="inlineStr">
        <is>
          <t xml:space="preserve">1л</t>
        </is>
      </c>
      <c r="E404" s="4">
        <v>1450</v>
      </c>
      <c r="F404" s="5">
        <v>1450</v>
      </c>
      <c r="G404" s="0" t="inlineStr">
        <is>
          <t xml:space="preserve">По запросу</t>
        </is>
      </c>
      <c r="H404" s="8">
        <v>12</v>
      </c>
      <c r="J404" s="7" t="str">
        <f>HYPERLINK("https://klvmarket.ru/catalog/masla/motornye/masla-dlya-legkovogo-transporta/motornoe_maslo_fq_5w_40_sp_fully_synthetic/?oid=2859","открыть")</f>
        <v>открыть</v>
      </c>
    </row>
    <row r="405">
      <c r="A405" s="0" t="inlineStr">
        <is>
          <t xml:space="preserve">Масла › Моторные масла › Масла для легкового транспорта</t>
        </is>
      </c>
      <c r="B405" s="0" t="inlineStr">
        <is>
          <t xml:space="preserve">FQ</t>
        </is>
      </c>
      <c r="C405" s="0" t="inlineStr">
        <is>
          <t xml:space="preserve">Моторное масло FQ 5W-40 SP FULLY SYNTHETIC</t>
        </is>
      </c>
      <c r="D405" s="0" t="inlineStr">
        <is>
          <t xml:space="preserve">4л</t>
        </is>
      </c>
      <c r="E405" s="4">
        <v>4550</v>
      </c>
      <c r="F405" s="5">
        <v>1138</v>
      </c>
      <c r="G405" s="0" t="inlineStr">
        <is>
          <t xml:space="preserve">По запросу</t>
        </is>
      </c>
      <c r="H405" s="8">
        <v>12</v>
      </c>
      <c r="J405" s="7" t="str">
        <f>HYPERLINK("https://klvmarket.ru/catalog/masla/motornye/masla-dlya-legkovogo-transporta/motornoe_maslo_fq_5w_40_sp_fully_synthetic/?oid=2862","открыть")</f>
        <v>открыть</v>
      </c>
    </row>
    <row r="406">
      <c r="A406" s="0" t="inlineStr">
        <is>
          <t xml:space="preserve">Масла › Моторные масла › Масла для легкового транспорта</t>
        </is>
      </c>
      <c r="B406" s="0" t="inlineStr">
        <is>
          <t xml:space="preserve">FQ</t>
        </is>
      </c>
      <c r="C406" s="0" t="inlineStr">
        <is>
          <t xml:space="preserve">Моторное масло FQ 5W-40 SP FULLY SYNTHETIC</t>
        </is>
      </c>
      <c r="D406" s="0" t="inlineStr">
        <is>
          <t xml:space="preserve">20л</t>
        </is>
      </c>
      <c r="E406" s="4">
        <v>18200</v>
      </c>
      <c r="F406" s="5">
        <v>910</v>
      </c>
      <c r="G406" s="0" t="inlineStr">
        <is>
          <t xml:space="preserve">По запросу</t>
        </is>
      </c>
      <c r="H406" s="8">
        <v>2</v>
      </c>
      <c r="J406" s="7" t="str">
        <f>HYPERLINK("https://klvmarket.ru/catalog/masla/motornye/masla-dlya-legkovogo-transporta/motornoe_maslo_fq_5w_40_sp_fully_synthetic/?oid=2861","открыть")</f>
        <v>открыть</v>
      </c>
    </row>
    <row r="407">
      <c r="A407" s="0" t="inlineStr">
        <is>
          <t xml:space="preserve">Масла › Моторные масла › Масла для легкового транспорта</t>
        </is>
      </c>
      <c r="B407" s="0" t="inlineStr">
        <is>
          <t xml:space="preserve">FQ</t>
        </is>
      </c>
      <c r="C407" s="0" t="inlineStr">
        <is>
          <t xml:space="preserve">Моторное масло FQ 5W-40 SP FULLY SYNTHETIC</t>
        </is>
      </c>
      <c r="D407" s="0" t="inlineStr">
        <is>
          <t xml:space="preserve">200л</t>
        </is>
      </c>
      <c r="E407" s="4">
        <v>169000</v>
      </c>
      <c r="F407" s="5">
        <v>845</v>
      </c>
      <c r="G407" s="0" t="inlineStr">
        <is>
          <t xml:space="preserve">По запросу</t>
        </is>
      </c>
      <c r="J407" s="7" t="str">
        <f>HYPERLINK("https://klvmarket.ru/catalog/masla/motornye/masla-dlya-legkovogo-transporta/motornoe_maslo_fq_5w_40_sp_fully_synthetic/?oid=2860","открыть")</f>
        <v>открыть</v>
      </c>
    </row>
    <row r="408">
      <c r="A408" s="0" t="inlineStr">
        <is>
          <t xml:space="preserve">Масла › Моторные масла › Масла для малоразмерной техники</t>
        </is>
      </c>
      <c r="B408" s="0" t="inlineStr">
        <is>
          <t xml:space="preserve">PHI OIL</t>
        </is>
      </c>
      <c r="C408" s="0" t="inlineStr">
        <is>
          <t xml:space="preserve">Approved Moto 2T BTE</t>
        </is>
      </c>
      <c r="D408" s="0" t="inlineStr">
        <is>
          <t xml:space="preserve">1л</t>
        </is>
      </c>
      <c r="E408" s="4">
        <v>1602</v>
      </c>
      <c r="F408" s="5">
        <v>1602</v>
      </c>
      <c r="G408" s="0" t="inlineStr">
        <is>
          <t xml:space="preserve">Нет в наличии</t>
        </is>
      </c>
      <c r="J408" s="7" t="str">
        <f>HYPERLINK("https://klvmarket.ru/catalog/masla/motornye/masla-dlya-malorazmernoy-tekhniki/approved_moto_2t_bte/?oid=3776","открыть")</f>
        <v>открыть</v>
      </c>
    </row>
    <row r="409">
      <c r="A409" s="0" t="inlineStr">
        <is>
          <t xml:space="preserve">Масла › Моторные масла › Масла для малоразмерной техники</t>
        </is>
      </c>
      <c r="B409" s="0" t="inlineStr">
        <is>
          <t xml:space="preserve">PHI OIL</t>
        </is>
      </c>
      <c r="C409" s="0" t="inlineStr">
        <is>
          <t xml:space="preserve">Approved Moto 2T BTE</t>
        </is>
      </c>
      <c r="D409" s="0" t="inlineStr">
        <is>
          <t xml:space="preserve">200л</t>
        </is>
      </c>
      <c r="E409" s="4">
        <v>184249</v>
      </c>
      <c r="F409" s="5">
        <v>921</v>
      </c>
      <c r="G409" s="0" t="inlineStr">
        <is>
          <t xml:space="preserve">Нет в наличии</t>
        </is>
      </c>
      <c r="J409" s="7" t="str">
        <f>HYPERLINK("https://klvmarket.ru/catalog/masla/motornye/masla-dlya-malorazmernoy-tekhniki/approved_moto_2t_bte/?oid=3777","открыть")</f>
        <v>открыть</v>
      </c>
    </row>
    <row r="410">
      <c r="A410" s="0" t="inlineStr">
        <is>
          <t xml:space="preserve">Масла › Моторные масла › Масла для малоразмерной техники</t>
        </is>
      </c>
      <c r="B410" s="0" t="inlineStr">
        <is>
          <t xml:space="preserve">PHI OIL</t>
        </is>
      </c>
      <c r="C410" s="0" t="inlineStr">
        <is>
          <t xml:space="preserve">Approved Moto 2T MLS</t>
        </is>
      </c>
      <c r="D410" s="0" t="inlineStr">
        <is>
          <t xml:space="preserve">1л</t>
        </is>
      </c>
      <c r="E410" s="4">
        <v>1297</v>
      </c>
      <c r="F410" s="5">
        <v>1297</v>
      </c>
      <c r="G410" s="0" t="inlineStr">
        <is>
          <t xml:space="preserve">Нет в наличии</t>
        </is>
      </c>
      <c r="J410" s="7" t="str">
        <f>HYPERLINK("https://klvmarket.ru/catalog/masla/motornye/masla-dlya-malorazmernoy-tekhniki/approved_moto_2t_mls/?oid=3775","открыть")</f>
        <v>открыть</v>
      </c>
    </row>
    <row r="411">
      <c r="A411" s="0" t="inlineStr">
        <is>
          <t xml:space="preserve">Масла › Моторные масла › Масла для малоразмерной техники</t>
        </is>
      </c>
      <c r="B411" s="0" t="inlineStr">
        <is>
          <t xml:space="preserve">PHI OIL</t>
        </is>
      </c>
      <c r="C411" s="0" t="inlineStr">
        <is>
          <t xml:space="preserve">Approved Moto 2T MLS</t>
        </is>
      </c>
      <c r="D411" s="0" t="inlineStr">
        <is>
          <t xml:space="preserve">200л</t>
        </is>
      </c>
      <c r="E411" s="4">
        <v>143477</v>
      </c>
      <c r="F411" s="5">
        <v>717</v>
      </c>
      <c r="G411" s="0" t="inlineStr">
        <is>
          <t xml:space="preserve">Нет в наличии</t>
        </is>
      </c>
      <c r="J411" s="7" t="str">
        <f>HYPERLINK("https://klvmarket.ru/catalog/masla/motornye/masla-dlya-malorazmernoy-tekhniki/approved_moto_2t_mls/?oid=3773","открыть")</f>
        <v>открыть</v>
      </c>
    </row>
    <row r="412">
      <c r="A412" s="0" t="inlineStr">
        <is>
          <t xml:space="preserve">Масла › Моторные масла › Масла для малоразмерной техники</t>
        </is>
      </c>
      <c r="B412" s="0" t="inlineStr">
        <is>
          <t xml:space="preserve">PHI OIL</t>
        </is>
      </c>
      <c r="C412" s="0" t="inlineStr">
        <is>
          <t xml:space="preserve">Approved Moto Engine SX 10W30</t>
        </is>
      </c>
      <c r="D412" s="0" t="inlineStr">
        <is>
          <t xml:space="preserve">1л</t>
        </is>
      </c>
      <c r="E412" s="4">
        <v>1622</v>
      </c>
      <c r="F412" s="5">
        <v>1622</v>
      </c>
      <c r="G412" s="0" t="inlineStr">
        <is>
          <t xml:space="preserve">Нет в наличии</t>
        </is>
      </c>
      <c r="J412" s="7" t="str">
        <f>HYPERLINK("https://klvmarket.ru/catalog/masla/motornye/masla-dlya-malorazmernoy-tekhniki/approved_moto_engine_sx_10w30/?oid=3783","открыть")</f>
        <v>открыть</v>
      </c>
    </row>
    <row r="413">
      <c r="A413" s="0" t="inlineStr">
        <is>
          <t xml:space="preserve">Масла › Моторные масла › Масла для малоразмерной техники</t>
        </is>
      </c>
      <c r="B413" s="0" t="inlineStr">
        <is>
          <t xml:space="preserve">PHI OIL</t>
        </is>
      </c>
      <c r="C413" s="0" t="inlineStr">
        <is>
          <t xml:space="preserve">Approved Moto Engine SX 10W30</t>
        </is>
      </c>
      <c r="D413" s="0" t="inlineStr">
        <is>
          <t xml:space="preserve">5л</t>
        </is>
      </c>
      <c r="E413" s="4">
        <v>6245</v>
      </c>
      <c r="F413" s="5">
        <v>1249</v>
      </c>
      <c r="G413" s="0" t="inlineStr">
        <is>
          <t xml:space="preserve">Нет в наличии</t>
        </is>
      </c>
      <c r="J413" s="7" t="str">
        <f>HYPERLINK("https://klvmarket.ru/catalog/masla/motornye/masla-dlya-malorazmernoy-tekhniki/approved_moto_engine_sx_10w30/?oid=3784","открыть")</f>
        <v>открыть</v>
      </c>
    </row>
    <row r="414">
      <c r="A414" s="0" t="inlineStr">
        <is>
          <t xml:space="preserve">Масла › Моторные масла › Масла для малоразмерной техники</t>
        </is>
      </c>
      <c r="B414" s="0" t="inlineStr">
        <is>
          <t xml:space="preserve">PHI OIL</t>
        </is>
      </c>
      <c r="C414" s="0" t="inlineStr">
        <is>
          <t xml:space="preserve">Approved Moto Engine SX 10W30</t>
        </is>
      </c>
      <c r="D414" s="0" t="inlineStr">
        <is>
          <t xml:space="preserve">200л</t>
        </is>
      </c>
      <c r="E414" s="4">
        <v>143477</v>
      </c>
      <c r="F414" s="5">
        <v>717</v>
      </c>
      <c r="G414" s="0" t="inlineStr">
        <is>
          <t xml:space="preserve">Нет в наличии</t>
        </is>
      </c>
      <c r="J414" s="7" t="str">
        <f>HYPERLINK("https://klvmarket.ru/catalog/masla/motornye/masla-dlya-malorazmernoy-tekhniki/approved_moto_engine_sx_10w30/?oid=3785","открыть")</f>
        <v>открыть</v>
      </c>
    </row>
    <row r="415">
      <c r="A415" s="0" t="inlineStr">
        <is>
          <t xml:space="preserve">Масла › Моторные масла › Масла для малоразмерной техники</t>
        </is>
      </c>
      <c r="B415" s="0" t="inlineStr">
        <is>
          <t xml:space="preserve">PHI OIL</t>
        </is>
      </c>
      <c r="C415" s="0" t="inlineStr">
        <is>
          <t xml:space="preserve">Approved Moto Engine SX 20W50</t>
        </is>
      </c>
      <c r="D415" s="0" t="inlineStr">
        <is>
          <t xml:space="preserve">1л</t>
        </is>
      </c>
      <c r="E415" s="4">
        <v>1804</v>
      </c>
      <c r="F415" s="5">
        <v>1804</v>
      </c>
      <c r="G415" s="0" t="inlineStr">
        <is>
          <t xml:space="preserve">Нет в наличии</t>
        </is>
      </c>
      <c r="J415" s="7" t="str">
        <f>HYPERLINK("https://klvmarket.ru/catalog/masla/motornye/masla-dlya-malorazmernoy-tekhniki/approved_moto_engine_sx_20w50/?oid=3779","открыть")</f>
        <v>открыть</v>
      </c>
    </row>
    <row r="416">
      <c r="A416" s="0" t="inlineStr">
        <is>
          <t xml:space="preserve">Масла › Моторные масла › Масла для малоразмерной техники</t>
        </is>
      </c>
      <c r="B416" s="0" t="inlineStr">
        <is>
          <t xml:space="preserve">PHI OIL</t>
        </is>
      </c>
      <c r="C416" s="0" t="inlineStr">
        <is>
          <t xml:space="preserve">Approved Moto Engine SX 20W50</t>
        </is>
      </c>
      <c r="D416" s="0" t="inlineStr">
        <is>
          <t xml:space="preserve">5л</t>
        </is>
      </c>
      <c r="E416" s="4">
        <v>6973</v>
      </c>
      <c r="F416" s="5">
        <v>1395</v>
      </c>
      <c r="G416" s="0" t="inlineStr">
        <is>
          <t xml:space="preserve">Нет в наличии</t>
        </is>
      </c>
      <c r="J416" s="7" t="str">
        <f>HYPERLINK("https://klvmarket.ru/catalog/masla/motornye/masla-dlya-malorazmernoy-tekhniki/approved_moto_engine_sx_20w50/?oid=3780","открыть")</f>
        <v>открыть</v>
      </c>
    </row>
    <row r="417">
      <c r="A417" s="0" t="inlineStr">
        <is>
          <t xml:space="preserve">Масла › Моторные масла › Масла для малоразмерной техники</t>
        </is>
      </c>
      <c r="B417" s="0" t="inlineStr">
        <is>
          <t xml:space="preserve">PHI OIL</t>
        </is>
      </c>
      <c r="C417" s="0" t="inlineStr">
        <is>
          <t xml:space="preserve">Approved Moto Engine SX 20W50</t>
        </is>
      </c>
      <c r="D417" s="0" t="inlineStr">
        <is>
          <t xml:space="preserve">200л</t>
        </is>
      </c>
      <c r="E417" s="4">
        <v>162995</v>
      </c>
      <c r="F417" s="5">
        <v>815</v>
      </c>
      <c r="G417" s="0" t="inlineStr">
        <is>
          <t xml:space="preserve">Нет в наличии</t>
        </is>
      </c>
      <c r="J417" s="7" t="str">
        <f>HYPERLINK("https://klvmarket.ru/catalog/masla/motornye/masla-dlya-malorazmernoy-tekhniki/approved_moto_engine_sx_20w50/?oid=3781","открыть")</f>
        <v>открыть</v>
      </c>
    </row>
    <row r="418">
      <c r="A418" s="0" t="inlineStr">
        <is>
          <t xml:space="preserve">Масла › Моторные масла › Масла для малоразмерной техники</t>
        </is>
      </c>
      <c r="B418" s="0" t="inlineStr">
        <is>
          <t xml:space="preserve">PHI OIL</t>
        </is>
      </c>
      <c r="C418" s="0" t="inlineStr">
        <is>
          <t xml:space="preserve">Life Moto Engine SX 5W40</t>
        </is>
      </c>
      <c r="D418" s="0" t="inlineStr">
        <is>
          <t xml:space="preserve">1л</t>
        </is>
      </c>
      <c r="E418" s="4">
        <v>1666</v>
      </c>
      <c r="F418" s="5">
        <v>1666</v>
      </c>
      <c r="G418" s="0" t="inlineStr">
        <is>
          <t xml:space="preserve">В наличии</t>
        </is>
      </c>
      <c r="J418" s="7" t="str">
        <f>HYPERLINK("https://klvmarket.ru/catalog/masla/motornye/masla-dlya-malorazmernoy-tekhniki/life_moto_engine_sx_5w40/?oid=3787","открыть")</f>
        <v>открыть</v>
      </c>
    </row>
    <row r="419">
      <c r="A419" s="0" t="inlineStr">
        <is>
          <t xml:space="preserve">Масла › Моторные масла › Масла для малоразмерной техники</t>
        </is>
      </c>
      <c r="B419" s="0" t="inlineStr">
        <is>
          <t xml:space="preserve">PHI OIL</t>
        </is>
      </c>
      <c r="C419" s="0" t="inlineStr">
        <is>
          <t xml:space="preserve">Life Moto Engine SX 5W40</t>
        </is>
      </c>
      <c r="D419" s="0" t="inlineStr">
        <is>
          <t xml:space="preserve">5л</t>
        </is>
      </c>
      <c r="E419" s="4">
        <v>6423</v>
      </c>
      <c r="F419" s="5">
        <v>1285</v>
      </c>
      <c r="G419" s="0" t="inlineStr">
        <is>
          <t xml:space="preserve">В наличии</t>
        </is>
      </c>
      <c r="J419" s="7" t="str">
        <f>HYPERLINK("https://klvmarket.ru/catalog/masla/motornye/masla-dlya-malorazmernoy-tekhniki/life_moto_engine_sx_5w40/?oid=3788","открыть")</f>
        <v>открыть</v>
      </c>
    </row>
    <row r="420">
      <c r="A420" s="0" t="inlineStr">
        <is>
          <t xml:space="preserve">Масла › Моторные масла › Масла для малоразмерной техники</t>
        </is>
      </c>
      <c r="B420" s="0" t="inlineStr">
        <is>
          <t xml:space="preserve">PHI OIL</t>
        </is>
      </c>
      <c r="C420" s="0" t="inlineStr">
        <is>
          <t xml:space="preserve">Life Moto Engine SX 5W40</t>
        </is>
      </c>
      <c r="D420" s="0" t="inlineStr">
        <is>
          <t xml:space="preserve">200л</t>
        </is>
      </c>
      <c r="E420" s="4">
        <v>148248</v>
      </c>
      <c r="F420" s="5">
        <v>741</v>
      </c>
      <c r="G420" s="0" t="inlineStr">
        <is>
          <t xml:space="preserve">В наличии</t>
        </is>
      </c>
      <c r="J420" s="7" t="str">
        <f>HYPERLINK("https://klvmarket.ru/catalog/masla/motornye/masla-dlya-malorazmernoy-tekhniki/life_moto_engine_sx_5w40/?oid=3789","открыть")</f>
        <v>открыть</v>
      </c>
    </row>
    <row r="421">
      <c r="A421" s="0" t="inlineStr">
        <is>
          <t xml:space="preserve">Масла › Моторные масла › Масла для малоразмерной техники</t>
        </is>
      </c>
      <c r="B421" s="0" t="inlineStr">
        <is>
          <t xml:space="preserve">Teboil</t>
        </is>
      </c>
      <c r="C421" s="0" t="inlineStr">
        <is>
          <t xml:space="preserve">Масло моторное 2T Bike Teboil</t>
        </is>
      </c>
      <c r="D421" s="0" t="inlineStr">
        <is>
          <t xml:space="preserve">1л</t>
        </is>
      </c>
      <c r="E421" s="2" t="inlineStr">
        <is>
          <t xml:space="preserve">по запросу</t>
        </is>
      </c>
      <c r="G421" s="0" t="inlineStr">
        <is>
          <t xml:space="preserve">Нет в наличии</t>
        </is>
      </c>
      <c r="J421" s="7" t="str">
        <f>HYPERLINK("https://klvmarket.ru/catalog/masla/motornye/masla-dlya-malorazmernoy-tekhniki/teboil-2t-bike/?oid=1365","открыть")</f>
        <v>открыть</v>
      </c>
    </row>
    <row r="422">
      <c r="A422" s="0" t="inlineStr">
        <is>
          <t xml:space="preserve">Масла › Моторные масла › Масла для малоразмерной техники</t>
        </is>
      </c>
      <c r="B422" s="0" t="inlineStr">
        <is>
          <t xml:space="preserve">Teboil</t>
        </is>
      </c>
      <c r="C422" s="0" t="inlineStr">
        <is>
          <t xml:space="preserve">Масло моторное 2T Bike Teboil</t>
        </is>
      </c>
      <c r="D422" s="0" t="inlineStr">
        <is>
          <t xml:space="preserve">4л</t>
        </is>
      </c>
      <c r="E422" s="2" t="inlineStr">
        <is>
          <t xml:space="preserve">по запросу</t>
        </is>
      </c>
      <c r="G422" s="0" t="inlineStr">
        <is>
          <t xml:space="preserve">Нет в наличии</t>
        </is>
      </c>
      <c r="J422" s="7" t="str">
        <f>HYPERLINK("https://klvmarket.ru/catalog/masla/motornye/masla-dlya-malorazmernoy-tekhniki/teboil-2t-bike/?oid=1366","открыть")</f>
        <v>открыть</v>
      </c>
    </row>
    <row r="423">
      <c r="A423" s="0" t="inlineStr">
        <is>
          <t xml:space="preserve">Масла › Моторные масла › Масла для малоразмерной техники</t>
        </is>
      </c>
      <c r="B423" s="0" t="inlineStr">
        <is>
          <t xml:space="preserve">Teboil</t>
        </is>
      </c>
      <c r="C423" s="0" t="inlineStr">
        <is>
          <t xml:space="preserve">Масло моторное 2T Snow Teboil</t>
        </is>
      </c>
      <c r="D423" s="0" t="inlineStr">
        <is>
          <t xml:space="preserve">1л</t>
        </is>
      </c>
      <c r="E423" s="4">
        <v>940</v>
      </c>
      <c r="F423" s="5">
        <v>940</v>
      </c>
      <c r="G423" s="0" t="inlineStr">
        <is>
          <t xml:space="preserve">Нет в наличии</t>
        </is>
      </c>
      <c r="H423" s="8">
        <v>2</v>
      </c>
      <c r="J423" s="7" t="str">
        <f>HYPERLINK("https://klvmarket.ru/catalog/masla/motornye/masla-dlya-malorazmernoy-tekhniki/teboil-2t-snow/?oid=1367","открыть")</f>
        <v>открыть</v>
      </c>
    </row>
    <row r="424">
      <c r="A424" s="0" t="inlineStr">
        <is>
          <t xml:space="preserve">Масла › Моторные масла › Масла для малоразмерной техники</t>
        </is>
      </c>
      <c r="B424" s="0" t="inlineStr">
        <is>
          <t xml:space="preserve">Teboil</t>
        </is>
      </c>
      <c r="C424" s="0" t="inlineStr">
        <is>
          <t xml:space="preserve">Масло моторное 2T Special Outboard Teboil</t>
        </is>
      </c>
      <c r="D424" s="0" t="inlineStr">
        <is>
          <t xml:space="preserve">4 /4л</t>
        </is>
      </c>
      <c r="E424" s="2" t="inlineStr">
        <is>
          <t xml:space="preserve">по запросу</t>
        </is>
      </c>
      <c r="G424" s="0" t="inlineStr">
        <is>
          <t xml:space="preserve">Нет в наличии</t>
        </is>
      </c>
      <c r="H424" s="8">
        <v>44</v>
      </c>
      <c r="J424" s="7" t="str">
        <f>HYPERLINK("https://klvmarket.ru/catalog/masla/motornye/masla-dlya-malorazmernoy-tekhniki/maslo_motornoe_2t_special_outboard_teboil/?oid=3365","открыть")</f>
        <v>открыть</v>
      </c>
    </row>
    <row r="425">
      <c r="A425" s="0" t="inlineStr">
        <is>
          <t xml:space="preserve">Масла › Моторные масла › Масла для малоразмерной техники</t>
        </is>
      </c>
      <c r="B425" s="0" t="inlineStr">
        <is>
          <t xml:space="preserve">Teboil</t>
        </is>
      </c>
      <c r="C425" s="0" t="inlineStr">
        <is>
          <t xml:space="preserve">Масло моторное 2T Special Outboard Teboil</t>
        </is>
      </c>
      <c r="D425" s="0" t="inlineStr">
        <is>
          <t xml:space="preserve">1л</t>
        </is>
      </c>
      <c r="E425" s="4">
        <v>960</v>
      </c>
      <c r="F425" s="5">
        <v>960</v>
      </c>
      <c r="G425" s="0" t="inlineStr">
        <is>
          <t xml:space="preserve">Нет в наличии</t>
        </is>
      </c>
      <c r="H425" s="8">
        <v>43</v>
      </c>
      <c r="J425" s="7" t="str">
        <f>HYPERLINK("https://klvmarket.ru/catalog/masla/motornye/masla-dlya-malorazmernoy-tekhniki/maslo_motornoe_2t_special_outboard_teboil/?oid=3366","открыть")</f>
        <v>открыть</v>
      </c>
    </row>
    <row r="426">
      <c r="A426" s="0" t="inlineStr">
        <is>
          <t xml:space="preserve">Масла › Моторные масла › Масла для малоразмерной техники</t>
        </is>
      </c>
      <c r="B426" s="0" t="inlineStr">
        <is>
          <t xml:space="preserve">Teboil</t>
        </is>
      </c>
      <c r="C426" s="0" t="inlineStr">
        <is>
          <t xml:space="preserve">Масло моторное 4T Special Motorboat Teboil</t>
        </is>
      </c>
      <c r="D426" s="0" t="inlineStr">
        <is>
          <t xml:space="preserve">1л</t>
        </is>
      </c>
      <c r="E426" s="2" t="inlineStr">
        <is>
          <t xml:space="preserve">по запросу</t>
        </is>
      </c>
      <c r="G426" s="0" t="inlineStr">
        <is>
          <t xml:space="preserve">По запросу</t>
        </is>
      </c>
      <c r="J426" s="7" t="str">
        <f>HYPERLINK("https://klvmarket.ru/catalog/masla/motornye/masla-dlya-malorazmernoy-tekhniki/teboil-4t-special-motorboat/?oid=1370","открыть")</f>
        <v>открыть</v>
      </c>
    </row>
    <row r="427">
      <c r="A427" s="0" t="inlineStr">
        <is>
          <t xml:space="preserve">Масла › Моторные масла › Масла для малоразмерной техники</t>
        </is>
      </c>
      <c r="B427" s="0" t="inlineStr">
        <is>
          <t xml:space="preserve">Teboil</t>
        </is>
      </c>
      <c r="C427" s="0" t="inlineStr">
        <is>
          <t xml:space="preserve">Масло моторное 4T Special Motorboat Teboil</t>
        </is>
      </c>
      <c r="D427" s="0" t="inlineStr">
        <is>
          <t xml:space="preserve">4л</t>
        </is>
      </c>
      <c r="E427" s="2" t="inlineStr">
        <is>
          <t xml:space="preserve">по запросу</t>
        </is>
      </c>
      <c r="G427" s="0" t="inlineStr">
        <is>
          <t xml:space="preserve">По запросу</t>
        </is>
      </c>
      <c r="J427" s="7" t="str">
        <f>HYPERLINK("https://klvmarket.ru/catalog/masla/motornye/masla-dlya-malorazmernoy-tekhniki/teboil-4t-special-motorboat/?oid=1371","открыть")</f>
        <v>открыть</v>
      </c>
    </row>
    <row r="428">
      <c r="A428" s="0" t="inlineStr">
        <is>
          <t xml:space="preserve">Масла › Моторные масла › Масла для малоразмерной техники</t>
        </is>
      </c>
      <c r="B428" s="0" t="inlineStr">
        <is>
          <t xml:space="preserve">TOTACHI</t>
        </is>
      </c>
      <c r="C428" s="0" t="inlineStr">
        <is>
          <t xml:space="preserve">Масло моторное ECO 2-STROKE TCW-3 TOTACHI NIRO</t>
        </is>
      </c>
      <c r="D428" s="0" t="inlineStr">
        <is>
          <t xml:space="preserve">1л</t>
        </is>
      </c>
      <c r="E428" s="4">
        <v>650</v>
      </c>
      <c r="F428" s="5">
        <v>650</v>
      </c>
      <c r="G428" s="0" t="inlineStr">
        <is>
          <t xml:space="preserve">В наличии</t>
        </is>
      </c>
      <c r="H428" s="8">
        <v>35</v>
      </c>
      <c r="J428" s="7" t="str">
        <f>HYPERLINK("https://klvmarket.ru/catalog/masla/motornye/masla-dlya-malorazmernoy-tekhniki/maslo_motornoe_eco_2_stroke_tcw_3_totachi_niro/?oid=2887","открыть")</f>
        <v>открыть</v>
      </c>
    </row>
    <row r="429">
      <c r="A429" s="0" t="inlineStr">
        <is>
          <t xml:space="preserve">Масла › Моторные масла › Масла для малоразмерной техники</t>
        </is>
      </c>
      <c r="B429" s="0" t="inlineStr">
        <is>
          <t xml:space="preserve">Лукойл</t>
        </is>
      </c>
      <c r="C429" s="0" t="inlineStr">
        <is>
          <t xml:space="preserve">Масло моторное Garden 2T Лукойл</t>
        </is>
      </c>
      <c r="D429" s="0" t="inlineStr">
        <is>
          <t xml:space="preserve">1л</t>
        </is>
      </c>
      <c r="E429" s="4">
        <v>295</v>
      </c>
      <c r="F429" s="5">
        <v>295</v>
      </c>
      <c r="G429" s="0" t="inlineStr">
        <is>
          <t xml:space="preserve">По запросу</t>
        </is>
      </c>
      <c r="J429" s="7" t="str">
        <f>HYPERLINK("https://klvmarket.ru/catalog/masla/motornye/masla-dlya-malorazmernoy-tekhniki/maslo_motornoe_garden_2t_lukoyl/?oid=1885","открыть")</f>
        <v>открыть</v>
      </c>
    </row>
    <row r="430">
      <c r="A430" s="0" t="inlineStr">
        <is>
          <t xml:space="preserve">Масла › Моторные масла › Масла для малоразмерной техники</t>
        </is>
      </c>
      <c r="B430" s="0" t="inlineStr">
        <is>
          <t xml:space="preserve">Лукойл</t>
        </is>
      </c>
      <c r="C430" s="0" t="inlineStr">
        <is>
          <t xml:space="preserve">Масло моторное Garden 2T Лукойл</t>
        </is>
      </c>
      <c r="D430" s="0" t="inlineStr">
        <is>
          <t xml:space="preserve">4л</t>
        </is>
      </c>
      <c r="E430" s="4">
        <v>1055</v>
      </c>
      <c r="F430" s="5">
        <v>264</v>
      </c>
      <c r="G430" s="0" t="inlineStr">
        <is>
          <t xml:space="preserve">По запросу</t>
        </is>
      </c>
      <c r="J430" s="7" t="str">
        <f>HYPERLINK("https://klvmarket.ru/catalog/masla/motornye/masla-dlya-malorazmernoy-tekhniki/maslo_motornoe_garden_2t_lukoyl/?oid=1884","открыть")</f>
        <v>открыть</v>
      </c>
    </row>
    <row r="431">
      <c r="A431" s="0" t="inlineStr">
        <is>
          <t xml:space="preserve">Масла › Моторные масла › Масла для малоразмерной техники</t>
        </is>
      </c>
      <c r="B431" s="0" t="inlineStr">
        <is>
          <t xml:space="preserve">Лукойл</t>
        </is>
      </c>
      <c r="C431" s="0" t="inlineStr">
        <is>
          <t xml:space="preserve">Масло моторное Garden 4T sae 30 Лукойл</t>
        </is>
      </c>
      <c r="D431" s="0" t="inlineStr">
        <is>
          <t xml:space="preserve">1л</t>
        </is>
      </c>
      <c r="E431" s="2" t="inlineStr">
        <is>
          <t xml:space="preserve">по запросу</t>
        </is>
      </c>
      <c r="G431" s="0" t="inlineStr">
        <is>
          <t xml:space="preserve">Нет в наличии</t>
        </is>
      </c>
      <c r="J431" s="7" t="str">
        <f>HYPERLINK("https://klvmarket.ru/catalog/masla/motornye/masla-dlya-malorazmernoy-tekhniki/maslo_motornoe_garden_4t_sae_30_lukoyl/?oid=1882","открыть")</f>
        <v>открыть</v>
      </c>
    </row>
    <row r="432">
      <c r="A432" s="0" t="inlineStr">
        <is>
          <t xml:space="preserve">Масла › Моторные масла › Масла для малоразмерной техники</t>
        </is>
      </c>
      <c r="B432" s="0" t="inlineStr">
        <is>
          <t xml:space="preserve">Лукойл</t>
        </is>
      </c>
      <c r="C432" s="0" t="inlineStr">
        <is>
          <t xml:space="preserve">Масло моторное Garden 4T sae 30 Лукойл</t>
        </is>
      </c>
      <c r="D432" s="0" t="inlineStr">
        <is>
          <t xml:space="preserve">4л</t>
        </is>
      </c>
      <c r="E432" s="2" t="inlineStr">
        <is>
          <t xml:space="preserve">по запросу</t>
        </is>
      </c>
      <c r="G432" s="0" t="inlineStr">
        <is>
          <t xml:space="preserve">В наличии</t>
        </is>
      </c>
      <c r="J432" s="7" t="str">
        <f>HYPERLINK("https://klvmarket.ru/catalog/masla/motornye/masla-dlya-malorazmernoy-tekhniki/maslo_motornoe_garden_4t_sae_30_lukoyl/?oid=1881","открыть")</f>
        <v>открыть</v>
      </c>
    </row>
    <row r="433">
      <c r="A433" s="0" t="inlineStr">
        <is>
          <t xml:space="preserve">Масла › Моторные масла › Масла для малоразмерной техники</t>
        </is>
      </c>
      <c r="B433" s="0" t="inlineStr">
        <is>
          <t xml:space="preserve">Total</t>
        </is>
      </c>
      <c r="C433" s="0" t="inlineStr">
        <is>
          <t xml:space="preserve">Масло моторное NEPTUNA 2T SUPER SPORT Total</t>
        </is>
      </c>
      <c r="D433" s="0" t="inlineStr">
        <is>
          <t xml:space="preserve">1л</t>
        </is>
      </c>
      <c r="E433" s="2" t="inlineStr">
        <is>
          <t xml:space="preserve">по запросу</t>
        </is>
      </c>
      <c r="G433" s="0" t="inlineStr">
        <is>
          <t xml:space="preserve">Нет в наличии</t>
        </is>
      </c>
      <c r="J433" s="7" t="str">
        <f>HYPERLINK("https://klvmarket.ru/catalog/masla/motornye/masla-dlya-malorazmernoy-tekhniki/maslo_motornoe_neptuna_2t_super_sport_total/?oid=2908","открыть")</f>
        <v>открыть</v>
      </c>
    </row>
    <row r="434">
      <c r="A434" s="0" t="inlineStr">
        <is>
          <t xml:space="preserve">Масла › Моторные масла › Масла для малоразмерной техники</t>
        </is>
      </c>
      <c r="B434" s="0" t="inlineStr">
        <is>
          <t xml:space="preserve">Total</t>
        </is>
      </c>
      <c r="C434" s="0" t="inlineStr">
        <is>
          <t xml:space="preserve">Масло моторное NEPTUNA 2T SUPER SPORT Total</t>
        </is>
      </c>
      <c r="D434" s="0" t="inlineStr">
        <is>
          <t xml:space="preserve">5л</t>
        </is>
      </c>
      <c r="E434" s="2" t="inlineStr">
        <is>
          <t xml:space="preserve">по запросу</t>
        </is>
      </c>
      <c r="G434" s="0" t="inlineStr">
        <is>
          <t xml:space="preserve">Нет в наличии</t>
        </is>
      </c>
      <c r="J434" s="7" t="str">
        <f>HYPERLINK("https://klvmarket.ru/catalog/masla/motornye/masla-dlya-malorazmernoy-tekhniki/maslo_motornoe_neptuna_2t_super_sport_total/?oid=2909","открыть")</f>
        <v>открыть</v>
      </c>
    </row>
    <row r="435">
      <c r="A435" s="0" t="inlineStr">
        <is>
          <t xml:space="preserve">Масла › Моторные масла › Масла для малоразмерной техники</t>
        </is>
      </c>
      <c r="B435" s="0" t="inlineStr">
        <is>
          <t xml:space="preserve">Лукойл</t>
        </is>
      </c>
      <c r="C435" s="0" t="inlineStr">
        <is>
          <t xml:space="preserve">Масло моторное OUTBOARD 2T Лукойл</t>
        </is>
      </c>
      <c r="D435" s="0" t="inlineStr">
        <is>
          <t xml:space="preserve">1л</t>
        </is>
      </c>
      <c r="E435" s="4">
        <v>450</v>
      </c>
      <c r="F435" s="5">
        <v>450</v>
      </c>
      <c r="G435" s="0" t="inlineStr">
        <is>
          <t xml:space="preserve">Нет в наличии</t>
        </is>
      </c>
      <c r="J435" s="7" t="str">
        <f>HYPERLINK("https://klvmarket.ru/catalog/masla/motornye/masla-dlya-malorazmernoy-tekhniki/maslo_motornoe_outboard_2t_lukoyl/?oid=1887","открыть")</f>
        <v>открыть</v>
      </c>
    </row>
    <row r="436">
      <c r="A436" s="0" t="inlineStr">
        <is>
          <t xml:space="preserve">Масла › Моторные масла › Масла для малоразмерной техники</t>
        </is>
      </c>
      <c r="B436" s="0" t="inlineStr">
        <is>
          <t xml:space="preserve">Лукойл</t>
        </is>
      </c>
      <c r="C436" s="0" t="inlineStr">
        <is>
          <t xml:space="preserve">Масло моторное OUTBOARD 2T Лукойл</t>
        </is>
      </c>
      <c r="D436" s="0" t="inlineStr">
        <is>
          <t xml:space="preserve">4л</t>
        </is>
      </c>
      <c r="E436" s="4">
        <v>1576</v>
      </c>
      <c r="F436" s="5">
        <v>394</v>
      </c>
      <c r="G436" s="0" t="inlineStr">
        <is>
          <t xml:space="preserve">Нет в наличии</t>
        </is>
      </c>
      <c r="J436" s="7" t="str">
        <f>HYPERLINK("https://klvmarket.ru/catalog/masla/motornye/masla-dlya-malorazmernoy-tekhniki/maslo_motornoe_outboard_2t_lukoyl/?oid=1888","открыть")</f>
        <v>открыть</v>
      </c>
    </row>
    <row r="437">
      <c r="A437" s="0" t="inlineStr">
        <is>
          <t xml:space="preserve">Масла › Моторные масла › Масла для малоразмерной техники</t>
        </is>
      </c>
      <c r="B437" s="0" t="inlineStr">
        <is>
          <t xml:space="preserve">Лукойл</t>
        </is>
      </c>
      <c r="C437" s="0" t="inlineStr">
        <is>
          <t xml:space="preserve">Масло моторное МОТО 2T Лукойл</t>
        </is>
      </c>
      <c r="D437" s="0" t="inlineStr">
        <is>
          <t xml:space="preserve">4 /4л</t>
        </is>
      </c>
      <c r="E437" s="2" t="inlineStr">
        <is>
          <t xml:space="preserve">по запросу</t>
        </is>
      </c>
      <c r="G437" s="0" t="inlineStr">
        <is>
          <t xml:space="preserve">В наличии</t>
        </is>
      </c>
      <c r="J437" s="7" t="str">
        <f>HYPERLINK("https://klvmarket.ru/catalog/masla/motornye/masla-dlya-malorazmernoy-tekhniki/maslo_motornoe_moto_2t_lukoyl/?oid=3376","открыть")</f>
        <v>открыть</v>
      </c>
    </row>
    <row r="438">
      <c r="A438" s="0" t="inlineStr">
        <is>
          <t xml:space="preserve">Масла › Моторные масла › Масла для малоразмерной техники</t>
        </is>
      </c>
      <c r="B438" s="0" t="inlineStr">
        <is>
          <t xml:space="preserve">Лукойл</t>
        </is>
      </c>
      <c r="C438" s="0" t="inlineStr">
        <is>
          <t xml:space="preserve">Масло моторное МОТО 2T Лукойл</t>
        </is>
      </c>
      <c r="D438" s="0" t="inlineStr">
        <is>
          <t xml:space="preserve">1л</t>
        </is>
      </c>
      <c r="E438" s="2" t="inlineStr">
        <is>
          <t xml:space="preserve">по запросу</t>
        </is>
      </c>
      <c r="G438" s="0" t="inlineStr">
        <is>
          <t xml:space="preserve">В наличии</t>
        </is>
      </c>
      <c r="J438" s="7" t="str">
        <f>HYPERLINK("https://klvmarket.ru/catalog/masla/motornye/masla-dlya-malorazmernoy-tekhniki/maslo_motornoe_moto_2t_lukoyl/?oid=1354","открыть")</f>
        <v>открыть</v>
      </c>
    </row>
    <row r="439">
      <c r="A439" s="0" t="inlineStr">
        <is>
          <t xml:space="preserve">Масла › Моторные масла › Масла для малоразмерной техники</t>
        </is>
      </c>
      <c r="B439" s="0" t="inlineStr">
        <is>
          <t xml:space="preserve">Лукойл</t>
        </is>
      </c>
      <c r="C439" s="0" t="inlineStr">
        <is>
          <t xml:space="preserve">Масло моторное МОТО 2T Лукойл</t>
        </is>
      </c>
      <c r="D439" s="0" t="inlineStr">
        <is>
          <t xml:space="preserve">4л</t>
        </is>
      </c>
      <c r="E439" s="2" t="inlineStr">
        <is>
          <t xml:space="preserve">по запросу</t>
        </is>
      </c>
      <c r="G439" s="0" t="inlineStr">
        <is>
          <t xml:space="preserve">В наличии</t>
        </is>
      </c>
      <c r="J439" s="7" t="str">
        <f>HYPERLINK("https://klvmarket.ru/catalog/masla/motornye/masla-dlya-malorazmernoy-tekhniki/maslo_motornoe_moto_2t_lukoyl/?oid=1355","открыть")</f>
        <v>открыть</v>
      </c>
    </row>
    <row r="440">
      <c r="A440" s="0" t="inlineStr">
        <is>
          <t xml:space="preserve">Масла › Моторные масла › Масла для малоразмерной техники</t>
        </is>
      </c>
      <c r="B440" s="0" t="inlineStr">
        <is>
          <t xml:space="preserve">Eagle</t>
        </is>
      </c>
      <c r="C440" s="0" t="inlineStr">
        <is>
          <t xml:space="preserve">Масло моторное синтетическое OUTBOARD 2T TC-W3 EAGLE</t>
        </is>
      </c>
      <c r="D440" s="0" t="inlineStr">
        <is>
          <t xml:space="preserve">1л</t>
        </is>
      </c>
      <c r="E440" s="4">
        <v>1250</v>
      </c>
      <c r="F440" s="5">
        <v>1250</v>
      </c>
      <c r="G440" s="0" t="inlineStr">
        <is>
          <t xml:space="preserve">В наличии</t>
        </is>
      </c>
      <c r="H440" s="8">
        <v>39</v>
      </c>
      <c r="J440" s="7" t="str">
        <f>HYPERLINK("https://klvmarket.ru/catalog/masla/motornye/masla-dlya-malorazmernoy-tekhniki/maslo_motornoe_sinteticheskoe_outboard_2t_tc_w3_eagle/?oid=4292","открыть")</f>
        <v>открыть</v>
      </c>
    </row>
    <row r="441">
      <c r="A441" s="0" t="inlineStr">
        <is>
          <t xml:space="preserve">Масла › Моторные масла › Масла для мотоциклов</t>
        </is>
      </c>
      <c r="B441" s="0" t="inlineStr">
        <is>
          <t xml:space="preserve">TOTACHI</t>
        </is>
      </c>
      <c r="C441" s="0" t="inlineStr">
        <is>
          <t xml:space="preserve">Масло моторное TOTACHI Moto 4T Power Ester Synthetic Blend 10W-40 API SP, JASO MA2</t>
        </is>
      </c>
      <c r="D441" s="0" t="inlineStr">
        <is>
          <t xml:space="preserve">1л</t>
        </is>
      </c>
      <c r="E441" s="4">
        <v>1300</v>
      </c>
      <c r="F441" s="5">
        <v>1300</v>
      </c>
      <c r="G441" s="0" t="inlineStr">
        <is>
          <t xml:space="preserve">В наличии</t>
        </is>
      </c>
      <c r="H441" s="8">
        <v>18</v>
      </c>
      <c r="J441" s="7" t="str">
        <f>HYPERLINK("https://klvmarket.ru/catalog/masla/motornye/masla_dlya_mototsiklov/maslo_motornoe_totachi_moto_4t_power_ester_synthetic_blend_10w_40_api_sp_jaso_ma2_/?oid=4229","открыть")</f>
        <v>открыть</v>
      </c>
    </row>
    <row r="442">
      <c r="A442" s="0" t="inlineStr">
        <is>
          <t xml:space="preserve">Масла › Моторные масла › Масла для мотоциклов</t>
        </is>
      </c>
      <c r="B442" s="0" t="inlineStr">
        <is>
          <t xml:space="preserve">TOTACHI</t>
        </is>
      </c>
      <c r="C442" s="0" t="inlineStr">
        <is>
          <t xml:space="preserve">Масло моторное TOTACHI Moto 4T Power Ester Synthetic Blend 10W-40 API SP, JASO MA2</t>
        </is>
      </c>
      <c r="D442" s="0" t="inlineStr">
        <is>
          <t xml:space="preserve">4л</t>
        </is>
      </c>
      <c r="E442" s="4">
        <v>4320</v>
      </c>
      <c r="F442" s="5">
        <v>1080</v>
      </c>
      <c r="G442" s="0" t="inlineStr">
        <is>
          <t xml:space="preserve">В наличии</t>
        </is>
      </c>
      <c r="H442" s="8">
        <v>31</v>
      </c>
      <c r="J442" s="7" t="str">
        <f>HYPERLINK("https://klvmarket.ru/catalog/masla/motornye/masla_dlya_mototsiklov/maslo_motornoe_totachi_moto_4t_power_ester_synthetic_blend_10w_40_api_sp_jaso_ma2_/?oid=4228","открыть")</f>
        <v>открыть</v>
      </c>
    </row>
    <row r="443">
      <c r="A443" s="0" t="inlineStr">
        <is>
          <t xml:space="preserve">Масла › Моторные масла › Масла для мотоциклов</t>
        </is>
      </c>
      <c r="B443" s="0" t="inlineStr">
        <is>
          <t xml:space="preserve">TOTACHI</t>
        </is>
      </c>
      <c r="C443" s="0" t="inlineStr">
        <is>
          <t xml:space="preserve">Масло моторное TOTACHI Moto 4T Touring Ester Fully Synthetic 10W-40 API SP, JASO MA2</t>
        </is>
      </c>
      <c r="D443" s="0" t="inlineStr">
        <is>
          <t xml:space="preserve">1л</t>
        </is>
      </c>
      <c r="E443" s="4">
        <v>1810</v>
      </c>
      <c r="F443" s="5">
        <v>1810</v>
      </c>
      <c r="G443" s="0" t="inlineStr">
        <is>
          <t xml:space="preserve">В наличии</t>
        </is>
      </c>
      <c r="H443" s="8">
        <v>18</v>
      </c>
      <c r="J443" s="7" t="str">
        <f>HYPERLINK("https://klvmarket.ru/catalog/masla/motornye/masla_dlya_mototsiklov/maslo_motornoe_totachi_moto_4t_touring_ester_fully_synthetic_10w_40_api_sp_jaso_ma2_/?oid=4232","открыть")</f>
        <v>открыть</v>
      </c>
    </row>
    <row r="444">
      <c r="A444" s="0" t="inlineStr">
        <is>
          <t xml:space="preserve">Масла › Моторные масла › Масла для мотоциклов</t>
        </is>
      </c>
      <c r="B444" s="0" t="inlineStr">
        <is>
          <t xml:space="preserve">TOTACHI</t>
        </is>
      </c>
      <c r="C444" s="0" t="inlineStr">
        <is>
          <t xml:space="preserve">Масло моторное TOTACHI Moto 4T Touring Ester Fully Synthetic 10W-40 API SP, JASO MA2</t>
        </is>
      </c>
      <c r="D444" s="0" t="inlineStr">
        <is>
          <t xml:space="preserve">4л</t>
        </is>
      </c>
      <c r="E444" s="4">
        <v>6560</v>
      </c>
      <c r="F444" s="5">
        <v>1640</v>
      </c>
      <c r="G444" s="0" t="inlineStr">
        <is>
          <t xml:space="preserve">В наличии</t>
        </is>
      </c>
      <c r="H444" s="8">
        <v>31</v>
      </c>
      <c r="J444" s="7" t="str">
        <f>HYPERLINK("https://klvmarket.ru/catalog/masla/motornye/masla_dlya_mototsiklov/maslo_motornoe_totachi_moto_4t_touring_ester_fully_synthetic_10w_40_api_sp_jaso_ma2_/?oid=4231","открыть")</f>
        <v>открыть</v>
      </c>
    </row>
    <row r="445">
      <c r="A445" s="0" t="inlineStr">
        <is>
          <t xml:space="preserve">Масла › Моторные масла › Масла для мотоциклов</t>
        </is>
      </c>
      <c r="B445" s="0" t="inlineStr">
        <is>
          <t xml:space="preserve">TOTACHI</t>
        </is>
      </c>
      <c r="C445" s="0" t="inlineStr">
        <is>
          <t xml:space="preserve">Масло моторное TOTACHI Moto 4T Touring Fully Synthetic 10W-40 API SP, JASO MA2 4л</t>
        </is>
      </c>
      <c r="D445" s="0" t="inlineStr">
        <is>
          <t xml:space="preserve">1л</t>
        </is>
      </c>
      <c r="E445" s="4">
        <v>1400</v>
      </c>
      <c r="F445" s="5">
        <v>1400</v>
      </c>
      <c r="G445" s="0" t="inlineStr">
        <is>
          <t xml:space="preserve">В наличии</t>
        </is>
      </c>
      <c r="H445" s="8">
        <v>60</v>
      </c>
      <c r="J445" s="7" t="str">
        <f>HYPERLINK("https://klvmarket.ru/catalog/masla/motornye/masla_dlya_mototsiklov/maslo_motornoe_totachi_moto_4t_touring_fully_synthetic_10w_40_api_sp_jaso_ma2_4l/?oid=4222","открыть")</f>
        <v>открыть</v>
      </c>
    </row>
    <row r="446">
      <c r="A446" s="0" t="inlineStr">
        <is>
          <t xml:space="preserve">Масла › Моторные масла › Масла для мотоциклов</t>
        </is>
      </c>
      <c r="B446" s="0" t="inlineStr">
        <is>
          <t xml:space="preserve">TOTACHI</t>
        </is>
      </c>
      <c r="C446" s="0" t="inlineStr">
        <is>
          <t xml:space="preserve">Масло моторное TOTACHI Moto 4T Touring Fully Synthetic 10W-40 API SP, JASO MA2 4л</t>
        </is>
      </c>
      <c r="D446" s="0" t="inlineStr">
        <is>
          <t xml:space="preserve">4л</t>
        </is>
      </c>
      <c r="E446" s="4">
        <v>5100</v>
      </c>
      <c r="F446" s="5">
        <v>1275</v>
      </c>
      <c r="G446" s="0" t="inlineStr">
        <is>
          <t xml:space="preserve">В наличии</t>
        </is>
      </c>
      <c r="H446" s="8">
        <v>30</v>
      </c>
      <c r="J446" s="7" t="str">
        <f>HYPERLINK("https://klvmarket.ru/catalog/masla/motornye/masla_dlya_mototsiklov/maslo_motornoe_totachi_moto_4t_touring_fully_synthetic_10w_40_api_sp_jaso_ma2_4l/?oid=4221","открыть")</f>
        <v>открыть</v>
      </c>
    </row>
    <row r="447">
      <c r="A447" s="0" t="inlineStr">
        <is>
          <t xml:space="preserve">Масла › Моторные масла › Масла для судовых, тепловозных и стационарных двигателей</t>
        </is>
      </c>
      <c r="B447" s="0" t="inlineStr">
        <is>
          <t xml:space="preserve">PHI OIL</t>
        </is>
      </c>
      <c r="C447" s="0" t="inlineStr">
        <is>
          <t xml:space="preserve">TPEO 3040</t>
        </is>
      </c>
      <c r="D447" s="0" t="inlineStr">
        <is>
          <t xml:space="preserve">200л</t>
        </is>
      </c>
      <c r="E447" s="2" t="inlineStr">
        <is>
          <t xml:space="preserve">по запросу</t>
        </is>
      </c>
      <c r="G447" s="0" t="inlineStr">
        <is>
          <t xml:space="preserve">Под заказ</t>
        </is>
      </c>
      <c r="J447" s="7" t="str">
        <f>HYPERLINK("https://klvmarket.ru/catalog/masla/motornye/masla-dlya-sudovykh-teplovoznykh-i-statsionarnykh-dvigateley/tpeo_3040/?oid=3942","открыть")</f>
        <v>открыть</v>
      </c>
    </row>
    <row r="448">
      <c r="A448" s="0" t="inlineStr">
        <is>
          <t xml:space="preserve">Масла › Моторные масла › Масла для судовых, тепловозных и стационарных двигателей</t>
        </is>
      </c>
      <c r="B448" s="0" t="inlineStr">
        <is>
          <t xml:space="preserve">Лукойл</t>
        </is>
      </c>
      <c r="C448" s="0" t="inlineStr">
        <is>
          <t xml:space="preserve">Масло компрессорное ТП-30 Лукойл</t>
        </is>
      </c>
      <c r="D448" s="0" t="inlineStr">
        <is>
          <t xml:space="preserve">180кг, Бочка 200 л</t>
        </is>
      </c>
      <c r="E448" s="2" t="inlineStr">
        <is>
          <t xml:space="preserve">по запросу</t>
        </is>
      </c>
      <c r="G448" s="0" t="inlineStr">
        <is>
          <t xml:space="preserve">В наличии</t>
        </is>
      </c>
      <c r="J448" s="7" t="str">
        <f>HYPERLINK("https://klvmarket.ru/catalog/masla/motornye/masla-dlya-sudovykh-teplovoznykh-i-statsionarnykh-dvigateley/lukoyl-tp-30/?oid=1509","открыть")</f>
        <v>открыть</v>
      </c>
    </row>
    <row r="449">
      <c r="A449" s="0" t="inlineStr">
        <is>
          <t xml:space="preserve">Масла › Моторные масла › Масла для судовых, тепловозных и стационарных двигателей</t>
        </is>
      </c>
      <c r="B449" s="0" t="inlineStr">
        <is>
          <t xml:space="preserve">Лукойл</t>
        </is>
      </c>
      <c r="C449" s="0" t="inlineStr">
        <is>
          <t xml:space="preserve">Масло моторное ЭФФОРСЕ 4004 Лукойл</t>
        </is>
      </c>
      <c r="D449" s="0" t="inlineStr">
        <is>
          <t xml:space="preserve">180кг</t>
        </is>
      </c>
      <c r="E449" s="4">
        <v>69840</v>
      </c>
      <c r="F449" s="6">
        <v>388</v>
      </c>
      <c r="G449" s="0" t="inlineStr">
        <is>
          <t xml:space="preserve">По запросу</t>
        </is>
      </c>
      <c r="J449" s="7" t="str">
        <f>HYPERLINK("https://klvmarket.ru/catalog/masla/motornye/masla-dlya-sudovykh-teplovoznykh-i-statsionarnykh-dvigateley/efofors-4004/?oid=1676","открыть")</f>
        <v>открыть</v>
      </c>
    </row>
    <row r="450">
      <c r="A450" s="0" t="inlineStr">
        <is>
          <t xml:space="preserve">Масла › Моторные масла › Масла для судовых, тепловозных и стационарных двигателей</t>
        </is>
      </c>
      <c r="B450" s="0" t="inlineStr">
        <is>
          <t xml:space="preserve">РСК</t>
        </is>
      </c>
      <c r="C450" s="0" t="inlineStr">
        <is>
          <t xml:space="preserve">Масло турбинное ТП-46 РСК</t>
        </is>
      </c>
      <c r="D450" s="0" t="inlineStr">
        <is>
          <t xml:space="preserve">180кг</t>
        </is>
      </c>
      <c r="E450" s="2" t="inlineStr">
        <is>
          <t xml:space="preserve">по запросу</t>
        </is>
      </c>
      <c r="G450" s="0" t="inlineStr">
        <is>
          <t xml:space="preserve">В наличии</t>
        </is>
      </c>
      <c r="J450" s="7" t="str">
        <f>HYPERLINK("https://klvmarket.ru/catalog/masla/motornye/masla-dlya-sudovykh-teplovoznykh-i-statsionarnykh-dvigateley/rsk-tp-46/?oid=1528","открыть")</f>
        <v>открыть</v>
      </c>
    </row>
    <row r="451">
      <c r="A451" s="0" t="inlineStr">
        <is>
          <t xml:space="preserve">Масла › Моторные масла › Масла для судовых, тепловозных и стационарных двигателей › Моторное масло для газовых двигателей</t>
        </is>
      </c>
      <c r="B451" s="0" t="inlineStr">
        <is>
          <t xml:space="preserve">PHI OIL</t>
        </is>
      </c>
      <c r="C451" s="0" t="inlineStr">
        <is>
          <t xml:space="preserve">Gas Engine Oil LA 40</t>
        </is>
      </c>
      <c r="D451" s="0" t="inlineStr">
        <is>
          <t xml:space="preserve">200л</t>
        </is>
      </c>
      <c r="E451" s="4">
        <v>132324</v>
      </c>
      <c r="F451" s="5">
        <v>662</v>
      </c>
      <c r="G451" s="0" t="inlineStr">
        <is>
          <t xml:space="preserve">В наличии</t>
        </is>
      </c>
      <c r="J451" s="7" t="str">
        <f>HYPERLINK("https://klvmarket.ru/catalog/masla/motornye/masla-dlya-sudovykh-teplovoznykh-i-statsionarnykh-dvigateley/motornoe_maslo_dlya_gazovykh_dvigateley/gas_engine_oil_la_40/?oid=3793","открыть")</f>
        <v>открыть</v>
      </c>
    </row>
    <row r="452">
      <c r="A452" s="0" t="inlineStr">
        <is>
          <t xml:space="preserve">Масла › Моторные масла › Масла для судовых, тепловозных и стационарных двигателей › Моторное масло для газовых двигателей</t>
        </is>
      </c>
      <c r="B452" s="0" t="inlineStr">
        <is>
          <t xml:space="preserve">PHI OIL</t>
        </is>
      </c>
      <c r="C452" s="0" t="inlineStr">
        <is>
          <t xml:space="preserve">Gas Engine Oil LA 640</t>
        </is>
      </c>
      <c r="D452" s="0" t="inlineStr">
        <is>
          <t xml:space="preserve">200л</t>
        </is>
      </c>
      <c r="E452" s="4">
        <v>159086</v>
      </c>
      <c r="F452" s="5">
        <v>795</v>
      </c>
      <c r="G452" s="0" t="inlineStr">
        <is>
          <t xml:space="preserve">Под заказ</t>
        </is>
      </c>
      <c r="I452" s="8">
        <v>2</v>
      </c>
      <c r="J452" s="7" t="str">
        <f>HYPERLINK("https://klvmarket.ru/catalog/masla/motornye/masla-dlya-sudovykh-teplovoznykh-i-statsionarnykh-dvigateley/motornoe_maslo_dlya_gazovykh_dvigateley/gas_engine_oil_la_640/?oid=3796","открыть")</f>
        <v>открыть</v>
      </c>
    </row>
    <row r="453">
      <c r="A453" s="0" t="inlineStr">
        <is>
          <t xml:space="preserve">Масла › Моторные масла › Масла для судовых, тепловозных и стационарных двигателей › Моторное масло для газовых двигателей</t>
        </is>
      </c>
      <c r="B453" s="0" t="inlineStr">
        <is>
          <t xml:space="preserve">PHI OIL</t>
        </is>
      </c>
      <c r="C453" s="0" t="inlineStr">
        <is>
          <t xml:space="preserve">Gas Engine Oil LAGE Bronze 40</t>
        </is>
      </c>
      <c r="D453" s="0" t="inlineStr">
        <is>
          <t xml:space="preserve">200л</t>
        </is>
      </c>
      <c r="E453" s="4">
        <v>153019</v>
      </c>
      <c r="F453" s="5">
        <v>765</v>
      </c>
      <c r="G453" s="0" t="inlineStr">
        <is>
          <t xml:space="preserve">Нет в наличии</t>
        </is>
      </c>
      <c r="J453" s="7" t="str">
        <f>HYPERLINK("https://klvmarket.ru/catalog/masla/motornye/masla-dlya-sudovykh-teplovoznykh-i-statsionarnykh-dvigateley/motornoe_maslo_dlya_gazovykh_dvigateley/gas_engine_oil_lage_bronze_40/?oid=3791","открыть")</f>
        <v>открыть</v>
      </c>
    </row>
    <row r="454">
      <c r="A454" s="0" t="inlineStr">
        <is>
          <t xml:space="preserve">Масла › Моторные масла › Масла для судовых, тепловозных и стационарных двигателей › Моторное масло для газовых двигателей</t>
        </is>
      </c>
      <c r="B454" s="0" t="inlineStr">
        <is>
          <t xml:space="preserve">PHI OIL</t>
        </is>
      </c>
      <c r="C454" s="0" t="inlineStr">
        <is>
          <t xml:space="preserve">Gas Engine Oil MA 40</t>
        </is>
      </c>
      <c r="D454" s="0" t="inlineStr">
        <is>
          <t xml:space="preserve">200л</t>
        </is>
      </c>
      <c r="E454" s="4">
        <v>180779</v>
      </c>
      <c r="F454" s="5">
        <v>904</v>
      </c>
      <c r="G454" s="0" t="inlineStr">
        <is>
          <t xml:space="preserve">Под заказ</t>
        </is>
      </c>
      <c r="J454" s="7" t="str">
        <f>HYPERLINK("https://klvmarket.ru/catalog/masla/motornye/masla-dlya-sudovykh-teplovoznykh-i-statsionarnykh-dvigateley/motornoe_maslo_dlya_gazovykh_dvigateley/gas_engine_oil_ma_40/?oid=3798","открыть")</f>
        <v>открыть</v>
      </c>
    </row>
    <row r="455">
      <c r="A455" s="0" t="inlineStr">
        <is>
          <t xml:space="preserve">Масла › Моторные масла › Масла для судовых, тепловозных и стационарных двигателей › Моторное масло для газовых двигателей</t>
        </is>
      </c>
      <c r="C455" s="0" t="inlineStr">
        <is>
          <t xml:space="preserve">OTS HD 235 40</t>
        </is>
      </c>
      <c r="D455" s="0" t="inlineStr">
        <is>
          <t xml:space="preserve">1л</t>
        </is>
      </c>
      <c r="E455" s="2" t="inlineStr">
        <is>
          <t xml:space="preserve">по запросу</t>
        </is>
      </c>
      <c r="G455" s="0" t="inlineStr">
        <is>
          <t xml:space="preserve">Под заказ</t>
        </is>
      </c>
      <c r="J455" s="7" t="str">
        <f>HYPERLINK("https://klvmarket.ru/catalog/masla/motornye/masla-dlya-sudovykh-teplovoznykh-i-statsionarnykh-dvigateley/motornoe_maslo_dlya_gazovykh_dvigateley/ots_hd_235_40/?oid=4089","открыть")</f>
        <v>открыть</v>
      </c>
    </row>
    <row r="456">
      <c r="A456" s="0" t="inlineStr">
        <is>
          <t xml:space="preserve">Масла › Моторные масла › Масла для судовых, тепловозных и стационарных двигателей › Моторное масло для газовых двигателей</t>
        </is>
      </c>
      <c r="C456" s="0" t="inlineStr">
        <is>
          <t xml:space="preserve">OTS HD 235 40</t>
        </is>
      </c>
      <c r="D456" s="0" t="inlineStr">
        <is>
          <t xml:space="preserve">5л</t>
        </is>
      </c>
      <c r="E456" s="2" t="inlineStr">
        <is>
          <t xml:space="preserve">по запросу</t>
        </is>
      </c>
      <c r="G456" s="0" t="inlineStr">
        <is>
          <t xml:space="preserve">Под заказ</t>
        </is>
      </c>
      <c r="J456" s="7" t="str">
        <f>HYPERLINK("https://klvmarket.ru/catalog/masla/motornye/masla-dlya-sudovykh-teplovoznykh-i-statsionarnykh-dvigateley/motornoe_maslo_dlya_gazovykh_dvigateley/ots_hd_235_40/?oid=4090","открыть")</f>
        <v>открыть</v>
      </c>
    </row>
    <row r="457">
      <c r="A457" s="0" t="inlineStr">
        <is>
          <t xml:space="preserve">Масла › Моторные масла › Масла для судовых, тепловозных и стационарных двигателей › Моторное масло для газовых двигателей</t>
        </is>
      </c>
      <c r="C457" s="0" t="inlineStr">
        <is>
          <t xml:space="preserve">OTS HD 235 40</t>
        </is>
      </c>
      <c r="D457" s="0" t="inlineStr">
        <is>
          <t xml:space="preserve">20л</t>
        </is>
      </c>
      <c r="E457" s="2" t="inlineStr">
        <is>
          <t xml:space="preserve">по запросу</t>
        </is>
      </c>
      <c r="G457" s="0" t="inlineStr">
        <is>
          <t xml:space="preserve">Под заказ</t>
        </is>
      </c>
      <c r="J457" s="7" t="str">
        <f>HYPERLINK("https://klvmarket.ru/catalog/masla/motornye/masla-dlya-sudovykh-teplovoznykh-i-statsionarnykh-dvigateley/motornoe_maslo_dlya_gazovykh_dvigateley/ots_hd_235_40/?oid=4091","открыть")</f>
        <v>открыть</v>
      </c>
    </row>
    <row r="458">
      <c r="A458" s="0" t="inlineStr">
        <is>
          <t xml:space="preserve">Масла › Моторные масла › Масла для судовых, тепловозных и стационарных двигателей › Моторное масло для газовых двигателей</t>
        </is>
      </c>
      <c r="C458" s="0" t="inlineStr">
        <is>
          <t xml:space="preserve">OTS HD 235 40</t>
        </is>
      </c>
      <c r="D458" s="0" t="inlineStr">
        <is>
          <t xml:space="preserve">205л</t>
        </is>
      </c>
      <c r="E458" s="2" t="inlineStr">
        <is>
          <t xml:space="preserve">по запросу</t>
        </is>
      </c>
      <c r="G458" s="0" t="inlineStr">
        <is>
          <t xml:space="preserve">Под заказ</t>
        </is>
      </c>
      <c r="J458" s="7" t="str">
        <f>HYPERLINK("https://klvmarket.ru/catalog/masla/motornye/masla-dlya-sudovykh-teplovoznykh-i-statsionarnykh-dvigateley/motornoe_maslo_dlya_gazovykh_dvigateley/ots_hd_235_40/?oid=4092","открыть")</f>
        <v>открыть</v>
      </c>
    </row>
    <row r="459">
      <c r="A459" s="0" t="inlineStr">
        <is>
          <t xml:space="preserve">Масла › Моторные масла › Масла для судовых, тепловозных и стационарных двигателей › Моторное масло для газовых двигателей</t>
        </is>
      </c>
      <c r="C459" s="0" t="inlineStr">
        <is>
          <t xml:space="preserve">OTS HD 236 40</t>
        </is>
      </c>
      <c r="D459" s="0" t="inlineStr">
        <is>
          <t xml:space="preserve">1л</t>
        </is>
      </c>
      <c r="E459" s="2" t="inlineStr">
        <is>
          <t xml:space="preserve">по запросу</t>
        </is>
      </c>
      <c r="G459" s="0" t="inlineStr">
        <is>
          <t xml:space="preserve">Под заказ</t>
        </is>
      </c>
      <c r="J459" s="7" t="str">
        <f>HYPERLINK("https://klvmarket.ru/catalog/masla/motornye/masla-dlya-sudovykh-teplovoznykh-i-statsionarnykh-dvigateley/motornoe_maslo_dlya_gazovykh_dvigateley/ots_hd_236_40/?oid=4094","открыть")</f>
        <v>открыть</v>
      </c>
    </row>
    <row r="460">
      <c r="A460" s="0" t="inlineStr">
        <is>
          <t xml:space="preserve">Масла › Моторные масла › Масла для судовых, тепловозных и стационарных двигателей › Моторное масло для газовых двигателей</t>
        </is>
      </c>
      <c r="C460" s="0" t="inlineStr">
        <is>
          <t xml:space="preserve">OTS HD 236 40</t>
        </is>
      </c>
      <c r="D460" s="0" t="inlineStr">
        <is>
          <t xml:space="preserve">5л</t>
        </is>
      </c>
      <c r="E460" s="2" t="inlineStr">
        <is>
          <t xml:space="preserve">по запросу</t>
        </is>
      </c>
      <c r="G460" s="0" t="inlineStr">
        <is>
          <t xml:space="preserve">Под заказ</t>
        </is>
      </c>
      <c r="J460" s="7" t="str">
        <f>HYPERLINK("https://klvmarket.ru/catalog/masla/motornye/masla-dlya-sudovykh-teplovoznykh-i-statsionarnykh-dvigateley/motornoe_maslo_dlya_gazovykh_dvigateley/ots_hd_236_40/?oid=4095","открыть")</f>
        <v>открыть</v>
      </c>
    </row>
    <row r="461">
      <c r="A461" s="0" t="inlineStr">
        <is>
          <t xml:space="preserve">Масла › Моторные масла › Масла для судовых, тепловозных и стационарных двигателей › Моторное масло для газовых двигателей</t>
        </is>
      </c>
      <c r="C461" s="0" t="inlineStr">
        <is>
          <t xml:space="preserve">OTS HD 236 40</t>
        </is>
      </c>
      <c r="D461" s="0" t="inlineStr">
        <is>
          <t xml:space="preserve">20л</t>
        </is>
      </c>
      <c r="E461" s="2" t="inlineStr">
        <is>
          <t xml:space="preserve">по запросу</t>
        </is>
      </c>
      <c r="G461" s="0" t="inlineStr">
        <is>
          <t xml:space="preserve">Под заказ</t>
        </is>
      </c>
      <c r="J461" s="7" t="str">
        <f>HYPERLINK("https://klvmarket.ru/catalog/masla/motornye/masla-dlya-sudovykh-teplovoznykh-i-statsionarnykh-dvigateley/motornoe_maslo_dlya_gazovykh_dvigateley/ots_hd_236_40/?oid=4096","открыть")</f>
        <v>открыть</v>
      </c>
    </row>
    <row r="462">
      <c r="A462" s="0" t="inlineStr">
        <is>
          <t xml:space="preserve">Масла › Моторные масла › Масла для судовых, тепловозных и стационарных двигателей › Моторное масло для газовых двигателей</t>
        </is>
      </c>
      <c r="C462" s="0" t="inlineStr">
        <is>
          <t xml:space="preserve">OTS HD 236 40</t>
        </is>
      </c>
      <c r="D462" s="0" t="inlineStr">
        <is>
          <t xml:space="preserve">205л</t>
        </is>
      </c>
      <c r="E462" s="2" t="inlineStr">
        <is>
          <t xml:space="preserve">по запросу</t>
        </is>
      </c>
      <c r="G462" s="0" t="inlineStr">
        <is>
          <t xml:space="preserve">Под заказ</t>
        </is>
      </c>
      <c r="J462" s="7" t="str">
        <f>HYPERLINK("https://klvmarket.ru/catalog/masla/motornye/masla-dlya-sudovykh-teplovoznykh-i-statsionarnykh-dvigateley/motornoe_maslo_dlya_gazovykh_dvigateley/ots_hd_236_40/?oid=4097","открыть")</f>
        <v>открыть</v>
      </c>
    </row>
    <row r="463">
      <c r="A463" s="0" t="inlineStr">
        <is>
          <t xml:space="preserve">Масла › Моторные масла › Масла для судовых, тепловозных и стационарных двигателей › Моторное масло для газовых двигателей</t>
        </is>
      </c>
      <c r="B463" s="0" t="inlineStr">
        <is>
          <t xml:space="preserve">Shell</t>
        </is>
      </c>
      <c r="C463" s="0" t="inlineStr">
        <is>
          <t xml:space="preserve">Масло для газовых двигателей Mysella S5 N 40 (Mysella XL) Shell</t>
        </is>
      </c>
      <c r="D463" s="0" t="inlineStr">
        <is>
          <t xml:space="preserve">20л</t>
        </is>
      </c>
      <c r="E463" s="2" t="inlineStr">
        <is>
          <t xml:space="preserve">по запросу</t>
        </is>
      </c>
      <c r="G463" s="0" t="inlineStr">
        <is>
          <t xml:space="preserve">Под заказ</t>
        </is>
      </c>
      <c r="J463" s="7" t="str">
        <f>HYPERLINK("https://klvmarket.ru/catalog/masla/motornye/masla-dlya-sudovykh-teplovoznykh-i-statsionarnykh-dvigateley/motornoe_maslo_dlya_gazovykh_dvigateley/maslo_dlya_gazovykh_dvigateley_mysella_s5_n_40_shell/?oid=3974","открыть")</f>
        <v>открыть</v>
      </c>
    </row>
    <row r="464">
      <c r="A464" s="0" t="inlineStr">
        <is>
          <t xml:space="preserve">Масла › Моторные масла › Масла для судовых, тепловозных и стационарных двигателей › Моторное масло для газовых двигателей</t>
        </is>
      </c>
      <c r="B464" s="0" t="inlineStr">
        <is>
          <t xml:space="preserve">Shell</t>
        </is>
      </c>
      <c r="C464" s="0" t="inlineStr">
        <is>
          <t xml:space="preserve">Масло для газовых двигателей Mysella S5 N 40 (Mysella XL) Shell</t>
        </is>
      </c>
      <c r="D464" s="0" t="inlineStr">
        <is>
          <t xml:space="preserve">200л</t>
        </is>
      </c>
      <c r="E464" s="2" t="inlineStr">
        <is>
          <t xml:space="preserve">по запросу</t>
        </is>
      </c>
      <c r="G464" s="0" t="inlineStr">
        <is>
          <t xml:space="preserve">Под заказ</t>
        </is>
      </c>
      <c r="J464" s="7" t="str">
        <f>HYPERLINK("https://klvmarket.ru/catalog/masla/motornye/masla-dlya-sudovykh-teplovoznykh-i-statsionarnykh-dvigateley/motornoe_maslo_dlya_gazovykh_dvigateley/maslo_dlya_gazovykh_dvigateley_mysella_s5_n_40_shell/?oid=3975","открыть")</f>
        <v>открыть</v>
      </c>
    </row>
    <row r="465">
      <c r="A465" s="0" t="inlineStr">
        <is>
          <t xml:space="preserve">Масла › Моторные масла › Масла для судовых, тепловозных и стационарных двигателей › Моторное масло для газовых двигателей</t>
        </is>
      </c>
      <c r="B465" s="0" t="inlineStr">
        <is>
          <t xml:space="preserve">MOBIL</t>
        </is>
      </c>
      <c r="C465" s="0" t="inlineStr">
        <is>
          <t xml:space="preserve">Масло для газовых двигателей Pegasus 805 Mobil</t>
        </is>
      </c>
      <c r="E465" s="2" t="inlineStr">
        <is>
          <t xml:space="preserve">по запросу</t>
        </is>
      </c>
      <c r="G465" s="0" t="inlineStr">
        <is>
          <t xml:space="preserve">Под заказ</t>
        </is>
      </c>
      <c r="J465" s="7" t="str">
        <f>HYPERLINK("https://klvmarket.ru/catalog/masla/motornye/masla-dlya-sudovykh-teplovoznykh-i-statsionarnykh-dvigateley/motornoe_maslo_dlya_gazovykh_dvigateley/maslo_dlya_gazovykh_dvigateley_pegasus_805_mobil/?oid=3977","открыть")</f>
        <v>открыть</v>
      </c>
    </row>
    <row r="466">
      <c r="A466" s="0" t="inlineStr">
        <is>
          <t xml:space="preserve">Масла › Продукты специального назначения</t>
        </is>
      </c>
      <c r="B466" s="0" t="inlineStr">
        <is>
          <t xml:space="preserve">Лукойл</t>
        </is>
      </c>
      <c r="C466" s="0" t="inlineStr">
        <is>
          <t xml:space="preserve">Амортизаторная жидкость Лукойл-АЖ</t>
        </is>
      </c>
      <c r="D466" s="0" t="inlineStr">
        <is>
          <t xml:space="preserve">185кг, Бочка 200 л</t>
        </is>
      </c>
      <c r="E466" s="4">
        <v>65000</v>
      </c>
      <c r="F466" s="6">
        <v>351</v>
      </c>
      <c r="G466" s="0" t="inlineStr">
        <is>
          <t xml:space="preserve">Под заказ</t>
        </is>
      </c>
      <c r="J466" s="7" t="str">
        <f>HYPERLINK("https://klvmarket.ru/catalog/masla/produkty-spetsialnogo-naznacheniya/lukoyl-azh/?oid=1531","открыть")</f>
        <v>открыть</v>
      </c>
    </row>
    <row r="467">
      <c r="A467" s="0" t="inlineStr">
        <is>
          <t xml:space="preserve">Масла › Продукты специального назначения</t>
        </is>
      </c>
      <c r="B467" s="0" t="inlineStr">
        <is>
          <t xml:space="preserve">Shell</t>
        </is>
      </c>
      <c r="C467" s="0" t="inlineStr">
        <is>
          <t xml:space="preserve">Масло вакуумное Vacuum Pump S2 R 100 ( Corena V 100 ) Shell</t>
        </is>
      </c>
      <c r="D467" s="0" t="inlineStr">
        <is>
          <t xml:space="preserve">20л</t>
        </is>
      </c>
      <c r="E467" s="2" t="inlineStr">
        <is>
          <t xml:space="preserve">по запросу</t>
        </is>
      </c>
      <c r="G467" s="0" t="inlineStr">
        <is>
          <t xml:space="preserve">Под заказ</t>
        </is>
      </c>
      <c r="J467" s="7" t="str">
        <f>HYPERLINK("https://klvmarket.ru/catalog/masla/produkty-spetsialnogo-naznacheniya/maslo_kompressornoe_vacuum_pump_s2_r_100_corena_v_100_shell/?oid=3972","открыть")</f>
        <v>открыть</v>
      </c>
    </row>
    <row r="468">
      <c r="A468" s="0" t="inlineStr">
        <is>
          <t xml:space="preserve">Масла › Продукты специального назначения</t>
        </is>
      </c>
      <c r="B468" s="0" t="inlineStr">
        <is>
          <t xml:space="preserve">PHI OIL</t>
        </is>
      </c>
      <c r="C468" s="0" t="inlineStr">
        <is>
          <t xml:space="preserve">Масло вакуумное Vacuumpump Oil 100 PH OIL</t>
        </is>
      </c>
      <c r="D468" s="0" t="inlineStr">
        <is>
          <t xml:space="preserve">20л, Канистра п/э 20л</t>
        </is>
      </c>
      <c r="E468" s="4">
        <v>17666</v>
      </c>
      <c r="F468" s="5">
        <v>883</v>
      </c>
      <c r="G468" s="0" t="inlineStr">
        <is>
          <t xml:space="preserve">В наличии</t>
        </is>
      </c>
      <c r="I468" s="8">
        <v>42</v>
      </c>
      <c r="J468" s="7" t="str">
        <f>HYPERLINK("https://klvmarket.ru/catalog/masla/produkty-spetsialnogo-naznacheniya/vacuumpump_oil_100/?oid=3879","открыть")</f>
        <v>открыть</v>
      </c>
    </row>
    <row r="469">
      <c r="A469" s="0" t="inlineStr">
        <is>
          <t xml:space="preserve">Масла › Продукты специального назначения</t>
        </is>
      </c>
      <c r="B469" s="0" t="inlineStr">
        <is>
          <t xml:space="preserve">PHI OIL</t>
        </is>
      </c>
      <c r="C469" s="0" t="inlineStr">
        <is>
          <t xml:space="preserve">Масло вакуумное Vacuumpump Oil 100 PH OIL</t>
        </is>
      </c>
      <c r="D469" s="0" t="inlineStr">
        <is>
          <t xml:space="preserve">200л, Бочка 200 л</t>
        </is>
      </c>
      <c r="E469" s="4">
        <v>146079</v>
      </c>
      <c r="F469" s="5">
        <v>730</v>
      </c>
      <c r="G469" s="0" t="inlineStr">
        <is>
          <t xml:space="preserve">В наличии</t>
        </is>
      </c>
      <c r="J469" s="7" t="str">
        <f>HYPERLINK("https://klvmarket.ru/catalog/masla/produkty-spetsialnogo-naznacheniya/vacuumpump_oil_100/?oid=3880","открыть")</f>
        <v>открыть</v>
      </c>
    </row>
    <row r="470">
      <c r="A470" s="0" t="inlineStr">
        <is>
          <t xml:space="preserve">Масла › Продукты специального назначения</t>
        </is>
      </c>
      <c r="B470" s="0" t="inlineStr">
        <is>
          <t xml:space="preserve">Лукойл</t>
        </is>
      </c>
      <c r="C470" s="0" t="inlineStr">
        <is>
          <t xml:space="preserve">Масло компрессорное К2-24 Лукойл</t>
        </is>
      </c>
      <c r="D470" s="0" t="inlineStr">
        <is>
          <t xml:space="preserve">185кг, Бочка 200 л</t>
        </is>
      </c>
      <c r="E470" s="2" t="inlineStr">
        <is>
          <t xml:space="preserve">по запросу</t>
        </is>
      </c>
      <c r="G470" s="0" t="inlineStr">
        <is>
          <t xml:space="preserve">В наличии</t>
        </is>
      </c>
      <c r="J470" s="7" t="str">
        <f>HYPERLINK("https://klvmarket.ru/catalog/masla/produkty-spetsialnogo-naznacheniya/lukoyl-k2-24/?oid=1520","открыть")</f>
        <v>открыть</v>
      </c>
    </row>
    <row r="471">
      <c r="A471" s="0" t="inlineStr">
        <is>
          <t xml:space="preserve">Масла › Продукты специального назначения</t>
        </is>
      </c>
      <c r="B471" s="0" t="inlineStr">
        <is>
          <t xml:space="preserve">Лукойл</t>
        </is>
      </c>
      <c r="C471" s="0" t="inlineStr">
        <is>
          <t xml:space="preserve">Масло компрессорное КС-19 Лукойл</t>
        </is>
      </c>
      <c r="D471" s="0" t="inlineStr">
        <is>
          <t xml:space="preserve">185кг, Бочка 200 л</t>
        </is>
      </c>
      <c r="E471" s="2" t="inlineStr">
        <is>
          <t xml:space="preserve">по запросу</t>
        </is>
      </c>
      <c r="G471" s="0" t="inlineStr">
        <is>
          <t xml:space="preserve">Нет в наличии</t>
        </is>
      </c>
      <c r="J471" s="7" t="str">
        <f>HYPERLINK("https://klvmarket.ru/catalog/masla/produkty-spetsialnogo-naznacheniya/lukoyl-ks-19/?oid=1521","открыть")</f>
        <v>открыть</v>
      </c>
    </row>
    <row r="472">
      <c r="A472" s="0" t="inlineStr">
        <is>
          <t xml:space="preserve">Масла › Продукты специального назначения</t>
        </is>
      </c>
      <c r="B472" s="0" t="inlineStr">
        <is>
          <t xml:space="preserve">Роснефть</t>
        </is>
      </c>
      <c r="C472" s="0" t="inlineStr">
        <is>
          <t xml:space="preserve">Масло компрессорное КС-19 Роснефть</t>
        </is>
      </c>
      <c r="D472" s="0" t="inlineStr">
        <is>
          <t xml:space="preserve">180кг</t>
        </is>
      </c>
      <c r="E472" s="2" t="inlineStr">
        <is>
          <t xml:space="preserve">по запросу</t>
        </is>
      </c>
      <c r="G472" s="0" t="inlineStr">
        <is>
          <t xml:space="preserve">В наличии</t>
        </is>
      </c>
      <c r="H472" s="8">
        <v>3</v>
      </c>
      <c r="J472" s="7" t="str">
        <f>HYPERLINK("https://klvmarket.ru/catalog/masla/produkty-spetsialnogo-naznacheniya/rn-ks-19/?oid=1524","открыть")</f>
        <v>открыть</v>
      </c>
    </row>
    <row r="473">
      <c r="A473" s="0" t="inlineStr">
        <is>
          <t xml:space="preserve">Масла › Продукты специального назначения</t>
        </is>
      </c>
      <c r="B473" s="0" t="inlineStr">
        <is>
          <t xml:space="preserve">Лукойл</t>
        </is>
      </c>
      <c r="C473" s="0" t="inlineStr">
        <is>
          <t xml:space="preserve">Масло компрессорное КС-19п Лукойл</t>
        </is>
      </c>
      <c r="D473" s="0" t="inlineStr">
        <is>
          <t xml:space="preserve">185кг</t>
        </is>
      </c>
      <c r="E473" s="2" t="inlineStr">
        <is>
          <t xml:space="preserve">по запросу</t>
        </is>
      </c>
      <c r="G473" s="0" t="inlineStr">
        <is>
          <t xml:space="preserve">В наличии</t>
        </is>
      </c>
      <c r="J473" s="7" t="str">
        <f>HYPERLINK("https://klvmarket.ru/catalog/masla/produkty-spetsialnogo-naznacheniya/maslo_kompressornoe_ks_19p_lukoyl/?oid=3407","открыть")</f>
        <v>открыть</v>
      </c>
    </row>
    <row r="474">
      <c r="A474" s="0" t="inlineStr">
        <is>
          <t xml:space="preserve">Масла › Продукты специального назначения</t>
        </is>
      </c>
      <c r="B474" s="0" t="inlineStr">
        <is>
          <t xml:space="preserve">Лукойл</t>
        </is>
      </c>
      <c r="C474" s="0" t="inlineStr">
        <is>
          <t xml:space="preserve">Масло компрессорное СТАБИО 100 Лукойл</t>
        </is>
      </c>
      <c r="D474" s="0" t="inlineStr">
        <is>
          <t xml:space="preserve">180кг</t>
        </is>
      </c>
      <c r="E474" s="4">
        <v>46440</v>
      </c>
      <c r="F474" s="6">
        <v>258</v>
      </c>
      <c r="G474" s="0" t="inlineStr">
        <is>
          <t xml:space="preserve">В наличии</t>
        </is>
      </c>
      <c r="J474" s="7" t="str">
        <f>HYPERLINK("https://klvmarket.ru/catalog/masla/produkty-spetsialnogo-naznacheniya/maslo_kompressornoe_stabio_100_lukoyl/?oid=3405","открыть")</f>
        <v>открыть</v>
      </c>
    </row>
    <row r="475">
      <c r="A475" s="0" t="inlineStr">
        <is>
          <t xml:space="preserve">Масла › Продукты специального назначения</t>
        </is>
      </c>
      <c r="B475" s="0" t="inlineStr">
        <is>
          <t xml:space="preserve">Лукойл</t>
        </is>
      </c>
      <c r="C475" s="0" t="inlineStr">
        <is>
          <t xml:space="preserve">Масло компрессорное СТАБИО 150 Лукойл</t>
        </is>
      </c>
      <c r="D475" s="0" t="inlineStr">
        <is>
          <t xml:space="preserve">180кг, Бочка 200 л</t>
        </is>
      </c>
      <c r="E475" s="2" t="inlineStr">
        <is>
          <t xml:space="preserve">по запросу</t>
        </is>
      </c>
      <c r="G475" s="0" t="inlineStr">
        <is>
          <t xml:space="preserve">Нет в наличии</t>
        </is>
      </c>
      <c r="J475" s="7" t="str">
        <f>HYPERLINK("https://klvmarket.ru/catalog/masla/produkty-spetsialnogo-naznacheniya/lukoyl-stabio-150/?oid=1515","открыть")</f>
        <v>открыть</v>
      </c>
    </row>
    <row r="476">
      <c r="A476" s="0" t="inlineStr">
        <is>
          <t xml:space="preserve">Масла › Продукты специального назначения</t>
        </is>
      </c>
      <c r="B476" s="0" t="inlineStr">
        <is>
          <t xml:space="preserve">Лукойл</t>
        </is>
      </c>
      <c r="C476" s="0" t="inlineStr">
        <is>
          <t xml:space="preserve">Масло компрессорное СТАБИО 220 Лукойл</t>
        </is>
      </c>
      <c r="D476" s="0" t="inlineStr">
        <is>
          <t xml:space="preserve">185кг, Бочка 200 л</t>
        </is>
      </c>
      <c r="E476" s="2" t="inlineStr">
        <is>
          <t xml:space="preserve">по запросу</t>
        </is>
      </c>
      <c r="G476" s="0" t="inlineStr">
        <is>
          <t xml:space="preserve">В наличии</t>
        </is>
      </c>
      <c r="J476" s="7" t="str">
        <f>HYPERLINK("https://klvmarket.ru/catalog/masla/produkty-spetsialnogo-naznacheniya/lukoyl-stabio-220/?oid=1518","открыть")</f>
        <v>открыть</v>
      </c>
    </row>
    <row r="477">
      <c r="A477" s="0" t="inlineStr">
        <is>
          <t xml:space="preserve">Масла › Продукты специального назначения</t>
        </is>
      </c>
      <c r="B477" s="0" t="inlineStr">
        <is>
          <t xml:space="preserve">Лукойл</t>
        </is>
      </c>
      <c r="C477" s="0" t="inlineStr">
        <is>
          <t xml:space="preserve">Масло компрессорное СТАБИО 220 Лукойл</t>
        </is>
      </c>
      <c r="D477" s="0" t="inlineStr">
        <is>
          <t xml:space="preserve">20л</t>
        </is>
      </c>
      <c r="E477" s="2" t="inlineStr">
        <is>
          <t xml:space="preserve">по запросу</t>
        </is>
      </c>
      <c r="G477" s="0" t="inlineStr">
        <is>
          <t xml:space="preserve">Нет в наличии</t>
        </is>
      </c>
      <c r="J477" s="7" t="str">
        <f>HYPERLINK("https://klvmarket.ru/catalog/masla/produkty-spetsialnogo-naznacheniya/lukoyl-stabio-220/?oid=1517","открыть")</f>
        <v>открыть</v>
      </c>
    </row>
    <row r="478">
      <c r="A478" s="0" t="inlineStr">
        <is>
          <t xml:space="preserve">Масла › Продукты специального назначения</t>
        </is>
      </c>
      <c r="B478" s="0" t="inlineStr">
        <is>
          <t xml:space="preserve">Лукойл</t>
        </is>
      </c>
      <c r="C478" s="0" t="inlineStr">
        <is>
          <t xml:space="preserve">Масло компрессорное СТАБИО 46 Лукойл</t>
        </is>
      </c>
      <c r="D478" s="0" t="inlineStr">
        <is>
          <t xml:space="preserve">170кг, Бочка 200 л</t>
        </is>
      </c>
      <c r="E478" s="2" t="inlineStr">
        <is>
          <t xml:space="preserve">по запросу</t>
        </is>
      </c>
      <c r="G478" s="0" t="inlineStr">
        <is>
          <t xml:space="preserve">В наличии</t>
        </is>
      </c>
      <c r="H478" s="8">
        <v>2</v>
      </c>
      <c r="J478" s="7" t="str">
        <f>HYPERLINK("https://klvmarket.ru/catalog/masla/produkty-spetsialnogo-naznacheniya/lukoyl-stabio-46/?oid=1511","открыть")</f>
        <v>открыть</v>
      </c>
    </row>
    <row r="479">
      <c r="A479" s="0" t="inlineStr">
        <is>
          <t xml:space="preserve">Масла › Продукты специального назначения</t>
        </is>
      </c>
      <c r="B479" s="0" t="inlineStr">
        <is>
          <t xml:space="preserve">Лукойл</t>
        </is>
      </c>
      <c r="C479" s="0" t="inlineStr">
        <is>
          <t xml:space="preserve">Масло компрессорное СТАБИО СИНТЕТИК 46 Лукойл</t>
        </is>
      </c>
      <c r="D479" s="0" t="inlineStr">
        <is>
          <t xml:space="preserve">170кг, Бочка 200 л</t>
        </is>
      </c>
      <c r="E479" s="4">
        <v>117300</v>
      </c>
      <c r="F479" s="6">
        <v>690</v>
      </c>
      <c r="G479" s="0" t="inlineStr">
        <is>
          <t xml:space="preserve">В наличии</t>
        </is>
      </c>
      <c r="J479" s="7" t="str">
        <f>HYPERLINK("https://klvmarket.ru/catalog/masla/produkty-spetsialnogo-naznacheniya/lukoyl-stabio-sintetik/?oid=1519","открыть")</f>
        <v>открыть</v>
      </c>
    </row>
    <row r="480">
      <c r="A480" s="0" t="inlineStr">
        <is>
          <t xml:space="preserve">Масла › Продукты специального назначения</t>
        </is>
      </c>
      <c r="B480" s="0" t="inlineStr">
        <is>
          <t xml:space="preserve">Лукойл</t>
        </is>
      </c>
      <c r="C480" s="0" t="inlineStr">
        <is>
          <t xml:space="preserve">Масло компрессорное Тп-22С марка 1 Лукойл</t>
        </is>
      </c>
      <c r="D480" s="0" t="inlineStr">
        <is>
          <t xml:space="preserve">180кг, Бочка 200 л</t>
        </is>
      </c>
      <c r="E480" s="2" t="inlineStr">
        <is>
          <t xml:space="preserve">по запросу</t>
        </is>
      </c>
      <c r="G480" s="0" t="inlineStr">
        <is>
          <t xml:space="preserve">В наличии</t>
        </is>
      </c>
      <c r="J480" s="7" t="str">
        <f>HYPERLINK("https://klvmarket.ru/catalog/masla/produkty-spetsialnogo-naznacheniya/lukoyl-tp-22s-marka-1/?oid=1508","открыть")</f>
        <v>открыть</v>
      </c>
    </row>
    <row r="481">
      <c r="A481" s="0" t="inlineStr">
        <is>
          <t xml:space="preserve">Масла › Продукты специального назначения</t>
        </is>
      </c>
      <c r="B481" s="0" t="inlineStr">
        <is>
          <t xml:space="preserve">Лукойл</t>
        </is>
      </c>
      <c r="C481" s="0" t="inlineStr">
        <is>
          <t xml:space="preserve">Масло промывочное Лукойл</t>
        </is>
      </c>
      <c r="D481" s="0" t="inlineStr">
        <is>
          <t xml:space="preserve">180кг, Бочка 200 л</t>
        </is>
      </c>
      <c r="E481" s="4">
        <v>37080</v>
      </c>
      <c r="F481" s="6">
        <v>206</v>
      </c>
      <c r="G481" s="0" t="inlineStr">
        <is>
          <t xml:space="preserve">По запросу</t>
        </is>
      </c>
      <c r="J481" s="7" t="str">
        <f>HYPERLINK("https://klvmarket.ru/catalog/masla/produkty-spetsialnogo-naznacheniya/lukoyl-promyvochnoe/?oid=1530","открыть")</f>
        <v>открыть</v>
      </c>
    </row>
    <row r="482">
      <c r="A482" s="0" t="inlineStr">
        <is>
          <t xml:space="preserve">Масла › Продукты специального назначения</t>
        </is>
      </c>
      <c r="B482" s="0" t="inlineStr">
        <is>
          <t xml:space="preserve">Лукойл</t>
        </is>
      </c>
      <c r="C482" s="0" t="inlineStr">
        <is>
          <t xml:space="preserve">Масло промывочное Лукойл</t>
        </is>
      </c>
      <c r="D482" s="0" t="inlineStr">
        <is>
          <t xml:space="preserve">4л</t>
        </is>
      </c>
      <c r="E482" s="4">
        <v>805</v>
      </c>
      <c r="F482" s="5">
        <v>201</v>
      </c>
      <c r="G482" s="0" t="inlineStr">
        <is>
          <t xml:space="preserve">В наличии</t>
        </is>
      </c>
      <c r="J482" s="7" t="str">
        <f>HYPERLINK("https://klvmarket.ru/catalog/masla/produkty-spetsialnogo-naznacheniya/lukoyl-promyvochnoe/?oid=1529","открыть")</f>
        <v>открыть</v>
      </c>
    </row>
    <row r="483">
      <c r="A483" s="0" t="inlineStr">
        <is>
          <t xml:space="preserve">Масла › Продукты специального назначения</t>
        </is>
      </c>
      <c r="B483" s="0" t="inlineStr">
        <is>
          <t xml:space="preserve">Лукойл</t>
        </is>
      </c>
      <c r="C483" s="0" t="inlineStr">
        <is>
          <t xml:space="preserve">Масло промывочное Лукойл</t>
        </is>
      </c>
      <c r="D483" s="0" t="inlineStr">
        <is>
          <t xml:space="preserve">20л</t>
        </is>
      </c>
      <c r="E483" s="4">
        <v>3725</v>
      </c>
      <c r="F483" s="5">
        <v>186</v>
      </c>
      <c r="G483" s="0" t="inlineStr">
        <is>
          <t xml:space="preserve">В наличии</t>
        </is>
      </c>
      <c r="J483" s="7" t="str">
        <f>HYPERLINK("https://klvmarket.ru/catalog/masla/produkty-spetsialnogo-naznacheniya/lukoyl-promyvochnoe/?oid=3410","открыть")</f>
        <v>открыть</v>
      </c>
    </row>
    <row r="484">
      <c r="A484" s="0" t="inlineStr">
        <is>
          <t xml:space="preserve">Масла › Продукты специального назначения</t>
        </is>
      </c>
      <c r="B484" s="0" t="inlineStr">
        <is>
          <t xml:space="preserve">Роснефть</t>
        </is>
      </c>
      <c r="C484" s="0" t="inlineStr">
        <is>
          <t xml:space="preserve">Масло промывочное Роснефть</t>
        </is>
      </c>
      <c r="D484" s="0" t="inlineStr">
        <is>
          <t xml:space="preserve">18кг</t>
        </is>
      </c>
      <c r="E484" s="2" t="inlineStr">
        <is>
          <t xml:space="preserve">по запросу</t>
        </is>
      </c>
      <c r="G484" s="0" t="inlineStr">
        <is>
          <t xml:space="preserve">В наличии</t>
        </is>
      </c>
      <c r="J484" s="7" t="str">
        <f>HYPERLINK("https://klvmarket.ru/catalog/masla/produkty-spetsialnogo-naznacheniya/maslo_promyvochnoe_rosneft/?oid=2280","открыть")</f>
        <v>открыть</v>
      </c>
    </row>
    <row r="485">
      <c r="A485" s="0" t="inlineStr">
        <is>
          <t xml:space="preserve">Масла › Продукты специального назначения</t>
        </is>
      </c>
      <c r="B485" s="0" t="inlineStr">
        <is>
          <t xml:space="preserve">Роснефть</t>
        </is>
      </c>
      <c r="C485" s="0" t="inlineStr">
        <is>
          <t xml:space="preserve">Масло промывочное Роснефть</t>
        </is>
      </c>
      <c r="D485" s="0" t="inlineStr">
        <is>
          <t xml:space="preserve">180кг, Бочка 200 л</t>
        </is>
      </c>
      <c r="E485" s="2" t="inlineStr">
        <is>
          <t xml:space="preserve">по запросу</t>
        </is>
      </c>
      <c r="G485" s="0" t="inlineStr">
        <is>
          <t xml:space="preserve">По запросу</t>
        </is>
      </c>
      <c r="J485" s="7" t="str">
        <f>HYPERLINK("https://klvmarket.ru/catalog/masla/produkty-spetsialnogo-naznacheniya/maslo_promyvochnoe_rosneft/?oid=2279","открыть")</f>
        <v>открыть</v>
      </c>
    </row>
    <row r="486">
      <c r="A486" s="0" t="inlineStr">
        <is>
          <t xml:space="preserve">Масла › Продукты специального назначения</t>
        </is>
      </c>
      <c r="B486" s="0" t="inlineStr">
        <is>
          <t xml:space="preserve">Роснефть</t>
        </is>
      </c>
      <c r="C486" s="0" t="inlineStr">
        <is>
          <t xml:space="preserve">Масло промывочное Роснефть</t>
        </is>
      </c>
      <c r="D486" s="0" t="inlineStr">
        <is>
          <t xml:space="preserve">4л</t>
        </is>
      </c>
      <c r="E486" s="2" t="inlineStr">
        <is>
          <t xml:space="preserve">по запросу</t>
        </is>
      </c>
      <c r="G486" s="0" t="inlineStr">
        <is>
          <t xml:space="preserve">В наличии</t>
        </is>
      </c>
      <c r="J486" s="7" t="str">
        <f>HYPERLINK("https://klvmarket.ru/catalog/masla/produkty-spetsialnogo-naznacheniya/maslo_promyvochnoe_rosneft/?oid=2281","открыть")</f>
        <v>открыть</v>
      </c>
    </row>
    <row r="487">
      <c r="A487" s="0" t="inlineStr">
        <is>
          <t xml:space="preserve">Масла › Продукты специального назначения</t>
        </is>
      </c>
      <c r="B487" s="0" t="inlineStr">
        <is>
          <t xml:space="preserve">РСК</t>
        </is>
      </c>
      <c r="C487" s="0" t="inlineStr">
        <is>
          <t xml:space="preserve">Масло холодильное ХА-30 РСК</t>
        </is>
      </c>
      <c r="D487" s="0" t="inlineStr">
        <is>
          <t xml:space="preserve">170кг, Бочка 200 л</t>
        </is>
      </c>
      <c r="E487" s="2" t="inlineStr">
        <is>
          <t xml:space="preserve">по запросу</t>
        </is>
      </c>
      <c r="G487" s="0" t="inlineStr">
        <is>
          <t xml:space="preserve">По запросу</t>
        </is>
      </c>
      <c r="J487" s="7" t="str">
        <f>HYPERLINK("https://klvmarket.ru/catalog/masla/produkty-spetsialnogo-naznacheniya/rsk-kha-30/?oid=1527","открыть")</f>
        <v>открыть</v>
      </c>
    </row>
    <row r="488">
      <c r="A488" s="0" t="inlineStr">
        <is>
          <t xml:space="preserve">Масла › Трансмиссионные</t>
        </is>
      </c>
      <c r="B488" s="0" t="inlineStr">
        <is>
          <t xml:space="preserve">PHI OIL</t>
        </is>
      </c>
      <c r="C488" s="0" t="inlineStr">
        <is>
          <t xml:space="preserve">Approved ATF D3</t>
        </is>
      </c>
      <c r="D488" s="0" t="inlineStr">
        <is>
          <t xml:space="preserve">1л</t>
        </is>
      </c>
      <c r="E488" s="4">
        <v>2271</v>
      </c>
      <c r="F488" s="5">
        <v>2271</v>
      </c>
      <c r="G488" s="0" t="inlineStr">
        <is>
          <t xml:space="preserve">В наличии</t>
        </is>
      </c>
      <c r="I488" s="8">
        <v>29</v>
      </c>
      <c r="J488" s="7" t="str">
        <f>HYPERLINK("https://klvmarket.ru/catalog/masla/transmissionnye/approved_atf_d3/?oid=3803","открыть")</f>
        <v>открыть</v>
      </c>
    </row>
    <row r="489">
      <c r="A489" s="0" t="inlineStr">
        <is>
          <t xml:space="preserve">Масла › Трансмиссионные</t>
        </is>
      </c>
      <c r="B489" s="0" t="inlineStr">
        <is>
          <t xml:space="preserve">PHI OIL</t>
        </is>
      </c>
      <c r="C489" s="0" t="inlineStr">
        <is>
          <t xml:space="preserve">Approved ATF D3</t>
        </is>
      </c>
      <c r="D489" s="0" t="inlineStr">
        <is>
          <t xml:space="preserve">20л</t>
        </is>
      </c>
      <c r="E489" s="4">
        <v>22944</v>
      </c>
      <c r="F489" s="5">
        <v>1147</v>
      </c>
      <c r="G489" s="0" t="inlineStr">
        <is>
          <t xml:space="preserve">В наличии</t>
        </is>
      </c>
      <c r="J489" s="7" t="str">
        <f>HYPERLINK("https://klvmarket.ru/catalog/masla/transmissionnye/approved_atf_d3/?oid=3804","открыть")</f>
        <v>открыть</v>
      </c>
    </row>
    <row r="490">
      <c r="A490" s="0" t="inlineStr">
        <is>
          <t xml:space="preserve">Масла › Трансмиссионные</t>
        </is>
      </c>
      <c r="B490" s="0" t="inlineStr">
        <is>
          <t xml:space="preserve">PHI OIL</t>
        </is>
      </c>
      <c r="C490" s="0" t="inlineStr">
        <is>
          <t xml:space="preserve">Approved ATF D3</t>
        </is>
      </c>
      <c r="D490" s="0" t="inlineStr">
        <is>
          <t xml:space="preserve">200л</t>
        </is>
      </c>
      <c r="E490" s="4">
        <v>196828</v>
      </c>
      <c r="F490" s="5">
        <v>984</v>
      </c>
      <c r="G490" s="0" t="inlineStr">
        <is>
          <t xml:space="preserve">В наличии</t>
        </is>
      </c>
      <c r="J490" s="7" t="str">
        <f>HYPERLINK("https://klvmarket.ru/catalog/masla/transmissionnye/approved_atf_d3/?oid=3805","открыть")</f>
        <v>открыть</v>
      </c>
    </row>
    <row r="491">
      <c r="A491" s="0" t="inlineStr">
        <is>
          <t xml:space="preserve">Масла › Трансмиссионные</t>
        </is>
      </c>
      <c r="B491" s="0" t="inlineStr">
        <is>
          <t xml:space="preserve">PHI OIL</t>
        </is>
      </c>
      <c r="C491" s="0" t="inlineStr">
        <is>
          <t xml:space="preserve">Approved ATF JPB</t>
        </is>
      </c>
      <c r="D491" s="0" t="inlineStr">
        <is>
          <t xml:space="preserve">1л</t>
        </is>
      </c>
      <c r="E491" s="4">
        <v>2354</v>
      </c>
      <c r="F491" s="5">
        <v>2354</v>
      </c>
      <c r="G491" s="0" t="inlineStr">
        <is>
          <t xml:space="preserve">В наличии</t>
        </is>
      </c>
      <c r="I491" s="8">
        <v>12</v>
      </c>
      <c r="J491" s="7" t="str">
        <f>HYPERLINK("https://klvmarket.ru/catalog/masla/transmissionnye/approved_atf_jpb/?oid=3811","открыть")</f>
        <v>открыть</v>
      </c>
    </row>
    <row r="492">
      <c r="A492" s="0" t="inlineStr">
        <is>
          <t xml:space="preserve">Масла › Трансмиссионные</t>
        </is>
      </c>
      <c r="B492" s="0" t="inlineStr">
        <is>
          <t xml:space="preserve">PHI OIL</t>
        </is>
      </c>
      <c r="C492" s="0" t="inlineStr">
        <is>
          <t xml:space="preserve">Approved ATF JPB</t>
        </is>
      </c>
      <c r="D492" s="0" t="inlineStr">
        <is>
          <t xml:space="preserve">20л</t>
        </is>
      </c>
      <c r="E492" s="4">
        <v>23801</v>
      </c>
      <c r="F492" s="5">
        <v>1190</v>
      </c>
      <c r="G492" s="0" t="inlineStr">
        <is>
          <t xml:space="preserve">В наличии</t>
        </is>
      </c>
      <c r="J492" s="7" t="str">
        <f>HYPERLINK("https://klvmarket.ru/catalog/masla/transmissionnye/approved_atf_jpb/?oid=3812","открыть")</f>
        <v>открыть</v>
      </c>
    </row>
    <row r="493">
      <c r="A493" s="0" t="inlineStr">
        <is>
          <t xml:space="preserve">Масла › Трансмиссионные</t>
        </is>
      </c>
      <c r="B493" s="0" t="inlineStr">
        <is>
          <t xml:space="preserve">PHI OIL</t>
        </is>
      </c>
      <c r="C493" s="0" t="inlineStr">
        <is>
          <t xml:space="preserve">Approved ATF JPB</t>
        </is>
      </c>
      <c r="D493" s="0" t="inlineStr">
        <is>
          <t xml:space="preserve">200л</t>
        </is>
      </c>
      <c r="E493" s="4">
        <v>213273</v>
      </c>
      <c r="F493" s="5">
        <v>1066</v>
      </c>
      <c r="G493" s="0" t="inlineStr">
        <is>
          <t xml:space="preserve">В наличии</t>
        </is>
      </c>
      <c r="J493" s="7" t="str">
        <f>HYPERLINK("https://klvmarket.ru/catalog/masla/transmissionnye/approved_atf_jpb/?oid=3813","открыть")</f>
        <v>открыть</v>
      </c>
    </row>
    <row r="494">
      <c r="A494" s="0" t="inlineStr">
        <is>
          <t xml:space="preserve">Масла › Трансмиссионные</t>
        </is>
      </c>
      <c r="B494" s="0" t="inlineStr">
        <is>
          <t xml:space="preserve">PHI OIL</t>
        </is>
      </c>
      <c r="C494" s="0" t="inlineStr">
        <is>
          <t xml:space="preserve">Compressor Oil P 100</t>
        </is>
      </c>
      <c r="D494" s="0" t="inlineStr">
        <is>
          <t xml:space="preserve">20л</t>
        </is>
      </c>
      <c r="E494" s="4">
        <v>17621</v>
      </c>
      <c r="F494" s="5">
        <v>881</v>
      </c>
      <c r="G494" s="0" t="inlineStr">
        <is>
          <t xml:space="preserve">В наличии</t>
        </is>
      </c>
      <c r="I494" s="8">
        <v>43</v>
      </c>
      <c r="J494" s="7" t="str">
        <f>HYPERLINK("https://klvmarket.ru/catalog/masla/transmissionnye/compressor_oil_p_100/?oid=3873","открыть")</f>
        <v>открыть</v>
      </c>
    </row>
    <row r="495">
      <c r="A495" s="0" t="inlineStr">
        <is>
          <t xml:space="preserve">Масла › Трансмиссионные</t>
        </is>
      </c>
      <c r="B495" s="0" t="inlineStr">
        <is>
          <t xml:space="preserve">PHI OIL</t>
        </is>
      </c>
      <c r="C495" s="0" t="inlineStr">
        <is>
          <t xml:space="preserve">Compressor Oil P 100</t>
        </is>
      </c>
      <c r="D495" s="0" t="inlineStr">
        <is>
          <t xml:space="preserve">200л</t>
        </is>
      </c>
      <c r="E495" s="4">
        <v>145645</v>
      </c>
      <c r="F495" s="5">
        <v>728</v>
      </c>
      <c r="G495" s="0" t="inlineStr">
        <is>
          <t xml:space="preserve">В наличии</t>
        </is>
      </c>
      <c r="J495" s="7" t="str">
        <f>HYPERLINK("https://klvmarket.ru/catalog/masla/transmissionnye/compressor_oil_p_100/?oid=3874","открыть")</f>
        <v>открыть</v>
      </c>
    </row>
    <row r="496">
      <c r="A496" s="0" t="inlineStr">
        <is>
          <t xml:space="preserve">Масла › Трансмиссионные</t>
        </is>
      </c>
      <c r="B496" s="0" t="inlineStr">
        <is>
          <t xml:space="preserve">PHI OIL</t>
        </is>
      </c>
      <c r="C496" s="0" t="inlineStr">
        <is>
          <t xml:space="preserve">Compressor Oil P 150</t>
        </is>
      </c>
      <c r="D496" s="0" t="inlineStr">
        <is>
          <t xml:space="preserve">20л</t>
        </is>
      </c>
      <c r="E496" s="4">
        <v>18027</v>
      </c>
      <c r="F496" s="5">
        <v>901</v>
      </c>
      <c r="G496" s="0" t="inlineStr">
        <is>
          <t xml:space="preserve">В наличии</t>
        </is>
      </c>
      <c r="I496" s="8">
        <v>43</v>
      </c>
      <c r="J496" s="7" t="str">
        <f>HYPERLINK("https://klvmarket.ru/catalog/masla/transmissionnye/compressor_oil_p_150/?oid=3876","открыть")</f>
        <v>открыть</v>
      </c>
    </row>
    <row r="497">
      <c r="A497" s="0" t="inlineStr">
        <is>
          <t xml:space="preserve">Масла › Трансмиссионные</t>
        </is>
      </c>
      <c r="B497" s="0" t="inlineStr">
        <is>
          <t xml:space="preserve">PHI OIL</t>
        </is>
      </c>
      <c r="C497" s="0" t="inlineStr">
        <is>
          <t xml:space="preserve">Compressor Oil P 150</t>
        </is>
      </c>
      <c r="D497" s="0" t="inlineStr">
        <is>
          <t xml:space="preserve">200л</t>
        </is>
      </c>
      <c r="E497" s="4">
        <v>149549</v>
      </c>
      <c r="F497" s="5">
        <v>748</v>
      </c>
      <c r="G497" s="0" t="inlineStr">
        <is>
          <t xml:space="preserve">В наличии</t>
        </is>
      </c>
      <c r="J497" s="7" t="str">
        <f>HYPERLINK("https://klvmarket.ru/catalog/masla/transmissionnye/compressor_oil_p_150/?oid=3877","открыть")</f>
        <v>открыть</v>
      </c>
    </row>
    <row r="498">
      <c r="A498" s="0" t="inlineStr">
        <is>
          <t xml:space="preserve">Масла › Трансмиссионные</t>
        </is>
      </c>
      <c r="B498" s="0" t="inlineStr">
        <is>
          <t xml:space="preserve">PHI OIL</t>
        </is>
      </c>
      <c r="C498" s="0" t="inlineStr">
        <is>
          <t xml:space="preserve">Compressor Oil SCO 46</t>
        </is>
      </c>
      <c r="D498" s="0" t="inlineStr">
        <is>
          <t xml:space="preserve">20л</t>
        </is>
      </c>
      <c r="E498" s="4">
        <v>16944</v>
      </c>
      <c r="F498" s="5">
        <v>847</v>
      </c>
      <c r="G498" s="0" t="inlineStr">
        <is>
          <t xml:space="preserve">В наличии</t>
        </is>
      </c>
      <c r="I498" s="8">
        <v>40</v>
      </c>
      <c r="J498" s="7" t="str">
        <f>HYPERLINK("https://klvmarket.ru/catalog/masla/transmissionnye/compressor_oil_sco_46/?oid=3870","открыть")</f>
        <v>открыть</v>
      </c>
    </row>
    <row r="499">
      <c r="A499" s="0" t="inlineStr">
        <is>
          <t xml:space="preserve">Масла › Трансмиссионные</t>
        </is>
      </c>
      <c r="B499" s="0" t="inlineStr">
        <is>
          <t xml:space="preserve">PHI OIL</t>
        </is>
      </c>
      <c r="C499" s="0" t="inlineStr">
        <is>
          <t xml:space="preserve">Compressor Oil SCO 46</t>
        </is>
      </c>
      <c r="D499" s="0" t="inlineStr">
        <is>
          <t xml:space="preserve">200л</t>
        </is>
      </c>
      <c r="E499" s="4">
        <v>139139</v>
      </c>
      <c r="F499" s="5">
        <v>696</v>
      </c>
      <c r="G499" s="0" t="inlineStr">
        <is>
          <t xml:space="preserve">В наличии</t>
        </is>
      </c>
      <c r="I499" s="8">
        <v>4</v>
      </c>
      <c r="J499" s="7" t="str">
        <f>HYPERLINK("https://klvmarket.ru/catalog/masla/transmissionnye/compressor_oil_sco_46/?oid=3871","открыть")</f>
        <v>открыть</v>
      </c>
    </row>
    <row r="500">
      <c r="A500" s="0" t="inlineStr">
        <is>
          <t xml:space="preserve">Масла › Трансмиссионные</t>
        </is>
      </c>
      <c r="B500" s="0" t="inlineStr">
        <is>
          <t xml:space="preserve">PHI OIL</t>
        </is>
      </c>
      <c r="C500" s="0" t="inlineStr">
        <is>
          <t xml:space="preserve">Compressor Oil SCO Silver 46</t>
        </is>
      </c>
      <c r="D500" s="0" t="inlineStr">
        <is>
          <t xml:space="preserve">20л</t>
        </is>
      </c>
      <c r="E500" s="4">
        <v>24695</v>
      </c>
      <c r="F500" s="5">
        <v>1235</v>
      </c>
      <c r="G500" s="0" t="inlineStr">
        <is>
          <t xml:space="preserve">В наличии</t>
        </is>
      </c>
      <c r="I500" s="8">
        <v>8</v>
      </c>
      <c r="J500" s="7" t="str">
        <f>HYPERLINK("https://klvmarket.ru/catalog/masla/transmissionnye/compressor_oil_sco_silver_46/?oid=3867","открыть")</f>
        <v>открыть</v>
      </c>
    </row>
    <row r="501">
      <c r="A501" s="0" t="inlineStr">
        <is>
          <t xml:space="preserve">Масла › Трансмиссионные</t>
        </is>
      </c>
      <c r="B501" s="0" t="inlineStr">
        <is>
          <t xml:space="preserve">PHI OIL</t>
        </is>
      </c>
      <c r="C501" s="0" t="inlineStr">
        <is>
          <t xml:space="preserve">Compressor Oil SCO Silver 46</t>
        </is>
      </c>
      <c r="D501" s="0" t="inlineStr">
        <is>
          <t xml:space="preserve">200л</t>
        </is>
      </c>
      <c r="E501" s="4">
        <v>189349</v>
      </c>
      <c r="F501" s="5">
        <v>947</v>
      </c>
      <c r="G501" s="0" t="inlineStr">
        <is>
          <t xml:space="preserve">В наличии</t>
        </is>
      </c>
      <c r="I501" s="8">
        <v>4</v>
      </c>
      <c r="J501" s="7" t="str">
        <f>HYPERLINK("https://klvmarket.ru/catalog/masla/transmissionnye/compressor_oil_sco_silver_46/?oid=3868","открыть")</f>
        <v>открыть</v>
      </c>
    </row>
    <row r="502">
      <c r="A502" s="0" t="inlineStr">
        <is>
          <t xml:space="preserve">Масла › Трансмиссионные</t>
        </is>
      </c>
      <c r="B502" s="0" t="inlineStr">
        <is>
          <t xml:space="preserve">PHI OIL</t>
        </is>
      </c>
      <c r="C502" s="0" t="inlineStr">
        <is>
          <t xml:space="preserve">Compressor Oil Ultra 8000+</t>
        </is>
      </c>
      <c r="D502" s="0" t="inlineStr">
        <is>
          <t xml:space="preserve">20л</t>
        </is>
      </c>
      <c r="E502" s="4">
        <v>37010</v>
      </c>
      <c r="F502" s="5">
        <v>1851</v>
      </c>
      <c r="G502" s="0" t="inlineStr">
        <is>
          <t xml:space="preserve">В наличии</t>
        </is>
      </c>
      <c r="I502" s="8">
        <v>30</v>
      </c>
      <c r="J502" s="7" t="str">
        <f>HYPERLINK("https://klvmarket.ru/catalog/masla/transmissionnye/compressor_oil_ultra_8000/?oid=3864","открыть")</f>
        <v>открыть</v>
      </c>
    </row>
    <row r="503">
      <c r="A503" s="0" t="inlineStr">
        <is>
          <t xml:space="preserve">Масла › Трансмиссионные</t>
        </is>
      </c>
      <c r="B503" s="0" t="inlineStr">
        <is>
          <t xml:space="preserve">PHI OIL</t>
        </is>
      </c>
      <c r="C503" s="0" t="inlineStr">
        <is>
          <t xml:space="preserve">Compressor Oil Ultra 8000+</t>
        </is>
      </c>
      <c r="D503" s="0" t="inlineStr">
        <is>
          <t xml:space="preserve">200л</t>
        </is>
      </c>
      <c r="E503" s="4">
        <v>258017</v>
      </c>
      <c r="F503" s="5">
        <v>1290</v>
      </c>
      <c r="G503" s="0" t="inlineStr">
        <is>
          <t xml:space="preserve">В наличии</t>
        </is>
      </c>
      <c r="I503" s="8">
        <v>1</v>
      </c>
      <c r="J503" s="7" t="str">
        <f>HYPERLINK("https://klvmarket.ru/catalog/masla/transmissionnye/compressor_oil_ultra_8000/?oid=3865","открыть")</f>
        <v>открыть</v>
      </c>
    </row>
    <row r="504">
      <c r="A504" s="0" t="inlineStr">
        <is>
          <t xml:space="preserve">Масла › Трансмиссионные</t>
        </is>
      </c>
      <c r="B504" s="0" t="inlineStr">
        <is>
          <t xml:space="preserve">PHI OIL</t>
        </is>
      </c>
      <c r="C504" s="0" t="inlineStr">
        <is>
          <t xml:space="preserve">Durafluid GT Silver 32</t>
        </is>
      </c>
      <c r="D504" s="0" t="inlineStr">
        <is>
          <t xml:space="preserve">20л</t>
        </is>
      </c>
      <c r="E504" s="4">
        <v>19462</v>
      </c>
      <c r="F504" s="5">
        <v>973</v>
      </c>
      <c r="G504" s="0" t="inlineStr">
        <is>
          <t xml:space="preserve">Под заказ</t>
        </is>
      </c>
      <c r="J504" s="7" t="str">
        <f>HYPERLINK("https://klvmarket.ru/catalog/masla/transmissionnye/durafluid_gt_silver_32/?oid=3921","открыть")</f>
        <v>открыть</v>
      </c>
    </row>
    <row r="505">
      <c r="A505" s="0" t="inlineStr">
        <is>
          <t xml:space="preserve">Масла › Трансмиссионные</t>
        </is>
      </c>
      <c r="B505" s="0" t="inlineStr">
        <is>
          <t xml:space="preserve">PHI OIL</t>
        </is>
      </c>
      <c r="C505" s="0" t="inlineStr">
        <is>
          <t xml:space="preserve">Durafluid GT Silver 32</t>
        </is>
      </c>
      <c r="D505" s="0" t="inlineStr">
        <is>
          <t xml:space="preserve">200л</t>
        </is>
      </c>
      <c r="E505" s="4">
        <v>155982</v>
      </c>
      <c r="F505" s="5">
        <v>780</v>
      </c>
      <c r="G505" s="0" t="inlineStr">
        <is>
          <t xml:space="preserve">Под заказ</t>
        </is>
      </c>
      <c r="J505" s="7" t="str">
        <f>HYPERLINK("https://klvmarket.ru/catalog/masla/transmissionnye/durafluid_gt_silver_32/?oid=3922","открыть")</f>
        <v>открыть</v>
      </c>
    </row>
    <row r="506">
      <c r="A506" s="0" t="inlineStr">
        <is>
          <t xml:space="preserve">Масла › Трансмиссионные</t>
        </is>
      </c>
      <c r="B506" s="0" t="inlineStr">
        <is>
          <t xml:space="preserve">PHI OIL</t>
        </is>
      </c>
      <c r="C506" s="0" t="inlineStr">
        <is>
          <t xml:space="preserve">Durafluid GT Silver 46</t>
        </is>
      </c>
      <c r="D506" s="0" t="inlineStr">
        <is>
          <t xml:space="preserve">20л</t>
        </is>
      </c>
      <c r="E506" s="4">
        <v>19462</v>
      </c>
      <c r="F506" s="5">
        <v>973</v>
      </c>
      <c r="G506" s="0" t="inlineStr">
        <is>
          <t xml:space="preserve">Под заказ</t>
        </is>
      </c>
      <c r="J506" s="7" t="str">
        <f>HYPERLINK("https://klvmarket.ru/catalog/masla/transmissionnye/durafluid_gt_silver_46/?oid=3924","открыть")</f>
        <v>открыть</v>
      </c>
    </row>
    <row r="507">
      <c r="A507" s="0" t="inlineStr">
        <is>
          <t xml:space="preserve">Масла › Трансмиссионные</t>
        </is>
      </c>
      <c r="B507" s="0" t="inlineStr">
        <is>
          <t xml:space="preserve">PHI OIL</t>
        </is>
      </c>
      <c r="C507" s="0" t="inlineStr">
        <is>
          <t xml:space="preserve">Durafluid GT Silver 46</t>
        </is>
      </c>
      <c r="D507" s="0" t="inlineStr">
        <is>
          <t xml:space="preserve">200л</t>
        </is>
      </c>
      <c r="E507" s="4">
        <v>155982</v>
      </c>
      <c r="F507" s="5">
        <v>780</v>
      </c>
      <c r="G507" s="0" t="inlineStr">
        <is>
          <t xml:space="preserve">Под заказ</t>
        </is>
      </c>
      <c r="J507" s="7" t="str">
        <f>HYPERLINK("https://klvmarket.ru/catalog/masla/transmissionnye/durafluid_gt_silver_46/?oid=3925","открыть")</f>
        <v>открыть</v>
      </c>
    </row>
    <row r="508">
      <c r="A508" s="0" t="inlineStr">
        <is>
          <t xml:space="preserve">Масла › Трансмиссионные</t>
        </is>
      </c>
      <c r="B508" s="0" t="inlineStr">
        <is>
          <t xml:space="preserve">PHI OIL</t>
        </is>
      </c>
      <c r="C508" s="0" t="inlineStr">
        <is>
          <t xml:space="preserve">Durafluid GT XH Silver 37</t>
        </is>
      </c>
      <c r="D508" s="0" t="inlineStr">
        <is>
          <t xml:space="preserve">20л</t>
        </is>
      </c>
      <c r="E508" s="4">
        <v>18117</v>
      </c>
      <c r="F508" s="5">
        <v>906</v>
      </c>
      <c r="G508" s="0" t="inlineStr">
        <is>
          <t xml:space="preserve">Под заказ</t>
        </is>
      </c>
      <c r="J508" s="7" t="str">
        <f>HYPERLINK("https://klvmarket.ru/catalog/masla/transmissionnye/durafluid_gt_xh_silver_37/?oid=3927","открыть")</f>
        <v>открыть</v>
      </c>
    </row>
    <row r="509">
      <c r="A509" s="0" t="inlineStr">
        <is>
          <t xml:space="preserve">Масла › Трансмиссионные</t>
        </is>
      </c>
      <c r="B509" s="0" t="inlineStr">
        <is>
          <t xml:space="preserve">PHI OIL</t>
        </is>
      </c>
      <c r="C509" s="0" t="inlineStr">
        <is>
          <t xml:space="preserve">Durafluid GT XH Silver 37</t>
        </is>
      </c>
      <c r="D509" s="0" t="inlineStr">
        <is>
          <t xml:space="preserve">200л</t>
        </is>
      </c>
      <c r="E509" s="4">
        <v>150417</v>
      </c>
      <c r="F509" s="5">
        <v>752</v>
      </c>
      <c r="G509" s="0" t="inlineStr">
        <is>
          <t xml:space="preserve">Под заказ</t>
        </is>
      </c>
      <c r="J509" s="7" t="str">
        <f>HYPERLINK("https://klvmarket.ru/catalog/masla/transmissionnye/durafluid_gt_xh_silver_37/?oid=3928","открыть")</f>
        <v>открыть</v>
      </c>
    </row>
    <row r="510">
      <c r="A510" s="0" t="inlineStr">
        <is>
          <t xml:space="preserve">Масла › Трансмиссионные</t>
        </is>
      </c>
      <c r="B510" s="0" t="inlineStr">
        <is>
          <t xml:space="preserve">PHI OIL</t>
        </is>
      </c>
      <c r="C510" s="0" t="inlineStr">
        <is>
          <t xml:space="preserve">Durafluid H 32</t>
        </is>
      </c>
      <c r="D510" s="0" t="inlineStr">
        <is>
          <t xml:space="preserve">20л</t>
        </is>
      </c>
      <c r="E510" s="4">
        <v>14328</v>
      </c>
      <c r="F510" s="5">
        <v>716</v>
      </c>
      <c r="G510" s="0" t="inlineStr">
        <is>
          <t xml:space="preserve">Под заказ</t>
        </is>
      </c>
      <c r="J510" s="7" t="str">
        <f>HYPERLINK("https://klvmarket.ru/catalog/masla/transmissionnye/durafluid_h_32/?oid=3915","открыть")</f>
        <v>открыть</v>
      </c>
    </row>
    <row r="511">
      <c r="A511" s="0" t="inlineStr">
        <is>
          <t xml:space="preserve">Масла › Трансмиссионные</t>
        </is>
      </c>
      <c r="B511" s="0" t="inlineStr">
        <is>
          <t xml:space="preserve">PHI OIL</t>
        </is>
      </c>
      <c r="C511" s="0" t="inlineStr">
        <is>
          <t xml:space="preserve">Durafluid H 32</t>
        </is>
      </c>
      <c r="D511" s="0" t="inlineStr">
        <is>
          <t xml:space="preserve">200л</t>
        </is>
      </c>
      <c r="E511" s="4">
        <v>109422</v>
      </c>
      <c r="F511" s="5">
        <v>547</v>
      </c>
      <c r="G511" s="0" t="inlineStr">
        <is>
          <t xml:space="preserve">Под заказ</t>
        </is>
      </c>
      <c r="J511" s="7" t="str">
        <f>HYPERLINK("https://klvmarket.ru/catalog/masla/transmissionnye/durafluid_h_32/?oid=3916","открыть")</f>
        <v>открыть</v>
      </c>
    </row>
    <row r="512">
      <c r="A512" s="0" t="inlineStr">
        <is>
          <t xml:space="preserve">Масла › Трансмиссионные</t>
        </is>
      </c>
      <c r="B512" s="0" t="inlineStr">
        <is>
          <t xml:space="preserve">PHI OIL</t>
        </is>
      </c>
      <c r="C512" s="0" t="inlineStr">
        <is>
          <t xml:space="preserve">Durafluid H 46</t>
        </is>
      </c>
      <c r="D512" s="0" t="inlineStr">
        <is>
          <t xml:space="preserve">20л</t>
        </is>
      </c>
      <c r="E512" s="4">
        <v>14328</v>
      </c>
      <c r="F512" s="5">
        <v>716</v>
      </c>
      <c r="G512" s="0" t="inlineStr">
        <is>
          <t xml:space="preserve">Под заказ</t>
        </is>
      </c>
      <c r="J512" s="7" t="str">
        <f>HYPERLINK("https://klvmarket.ru/catalog/masla/transmissionnye/durafluid_h_46/?oid=3918","открыть")</f>
        <v>открыть</v>
      </c>
    </row>
    <row r="513">
      <c r="A513" s="0" t="inlineStr">
        <is>
          <t xml:space="preserve">Масла › Трансмиссионные</t>
        </is>
      </c>
      <c r="B513" s="0" t="inlineStr">
        <is>
          <t xml:space="preserve">PHI OIL</t>
        </is>
      </c>
      <c r="C513" s="0" t="inlineStr">
        <is>
          <t xml:space="preserve">Durafluid H 46</t>
        </is>
      </c>
      <c r="D513" s="0" t="inlineStr">
        <is>
          <t xml:space="preserve">200л</t>
        </is>
      </c>
      <c r="E513" s="4">
        <v>109422</v>
      </c>
      <c r="F513" s="5">
        <v>547</v>
      </c>
      <c r="G513" s="0" t="inlineStr">
        <is>
          <t xml:space="preserve">Под заказ</t>
        </is>
      </c>
      <c r="J513" s="7" t="str">
        <f>HYPERLINK("https://klvmarket.ru/catalog/masla/transmissionnye/durafluid_h_46/?oid=3919","открыть")</f>
        <v>открыть</v>
      </c>
    </row>
    <row r="514">
      <c r="A514" s="0" t="inlineStr">
        <is>
          <t xml:space="preserve">Масла › Трансмиссионные</t>
        </is>
      </c>
      <c r="B514" s="0" t="inlineStr">
        <is>
          <t xml:space="preserve">PHI OIL</t>
        </is>
      </c>
      <c r="C514" s="0" t="inlineStr">
        <is>
          <t xml:space="preserve">Durafluid HD Silver 10W</t>
        </is>
      </c>
      <c r="D514" s="0" t="inlineStr">
        <is>
          <t xml:space="preserve">20л</t>
        </is>
      </c>
      <c r="E514" s="4">
        <v>16674</v>
      </c>
      <c r="F514" s="5">
        <v>834</v>
      </c>
      <c r="G514" s="0" t="inlineStr">
        <is>
          <t xml:space="preserve">В наличии</t>
        </is>
      </c>
      <c r="I514" s="8">
        <v>5</v>
      </c>
      <c r="J514" s="7" t="str">
        <f>HYPERLINK("https://klvmarket.ru/catalog/masla/transmissionnye/durafluid_hd_silver_10w/?oid=3861","открыть")</f>
        <v>открыть</v>
      </c>
    </row>
    <row r="515">
      <c r="A515" s="0" t="inlineStr">
        <is>
          <t xml:space="preserve">Масла › Трансмиссионные</t>
        </is>
      </c>
      <c r="B515" s="0" t="inlineStr">
        <is>
          <t xml:space="preserve">PHI OIL</t>
        </is>
      </c>
      <c r="C515" s="0" t="inlineStr">
        <is>
          <t xml:space="preserve">Durafluid HD Silver 10W</t>
        </is>
      </c>
      <c r="D515" s="0" t="inlineStr">
        <is>
          <t xml:space="preserve">200л</t>
        </is>
      </c>
      <c r="E515" s="4">
        <v>136536</v>
      </c>
      <c r="F515" s="5">
        <v>683</v>
      </c>
      <c r="G515" s="0" t="inlineStr">
        <is>
          <t xml:space="preserve">В наличии</t>
        </is>
      </c>
      <c r="J515" s="7" t="str">
        <f>HYPERLINK("https://klvmarket.ru/catalog/masla/transmissionnye/durafluid_hd_silver_10w/?oid=3862","открыть")</f>
        <v>открыть</v>
      </c>
    </row>
    <row r="516">
      <c r="A516" s="0" t="inlineStr">
        <is>
          <t xml:space="preserve">Масла › Трансмиссионные</t>
        </is>
      </c>
      <c r="B516" s="0" t="inlineStr">
        <is>
          <t xml:space="preserve">PHI OIL</t>
        </is>
      </c>
      <c r="C516" s="0" t="inlineStr">
        <is>
          <t xml:space="preserve">FDAO 60</t>
        </is>
      </c>
      <c r="D516" s="0" t="inlineStr">
        <is>
          <t xml:space="preserve">20л</t>
        </is>
      </c>
      <c r="E516" s="4">
        <v>20555</v>
      </c>
      <c r="F516" s="5">
        <v>1028</v>
      </c>
      <c r="G516" s="0" t="inlineStr">
        <is>
          <t xml:space="preserve">Нет в наличии</t>
        </is>
      </c>
      <c r="J516" s="7" t="str">
        <f>HYPERLINK("https://klvmarket.ru/catalog/masla/transmissionnye/fdao_60/?oid=3833","открыть")</f>
        <v>открыть</v>
      </c>
    </row>
    <row r="517">
      <c r="A517" s="0" t="inlineStr">
        <is>
          <t xml:space="preserve">Масла › Трансмиссионные</t>
        </is>
      </c>
      <c r="B517" s="0" t="inlineStr">
        <is>
          <t xml:space="preserve">PHI OIL</t>
        </is>
      </c>
      <c r="C517" s="0" t="inlineStr">
        <is>
          <t xml:space="preserve">FDAO 60</t>
        </is>
      </c>
      <c r="D517" s="0" t="inlineStr">
        <is>
          <t xml:space="preserve">200л</t>
        </is>
      </c>
      <c r="E517" s="4">
        <v>190322</v>
      </c>
      <c r="F517" s="5">
        <v>952</v>
      </c>
      <c r="G517" s="0" t="inlineStr">
        <is>
          <t xml:space="preserve">Нет в наличии</t>
        </is>
      </c>
      <c r="J517" s="7" t="str">
        <f>HYPERLINK("https://klvmarket.ru/catalog/masla/transmissionnye/fdao_60/?oid=3834","открыть")</f>
        <v>открыть</v>
      </c>
    </row>
    <row r="518">
      <c r="A518" s="0" t="inlineStr">
        <is>
          <t xml:space="preserve">Масла › Трансмиссионные</t>
        </is>
      </c>
      <c r="B518" s="0" t="inlineStr">
        <is>
          <t xml:space="preserve">PHI OIL</t>
        </is>
      </c>
      <c r="C518" s="0" t="inlineStr">
        <is>
          <t xml:space="preserve">Gear Oil Alcat 10W</t>
        </is>
      </c>
      <c r="D518" s="0" t="inlineStr">
        <is>
          <t xml:space="preserve">200кг</t>
        </is>
      </c>
      <c r="E518" s="4">
        <v>134801</v>
      </c>
      <c r="F518" s="6">
        <v>674</v>
      </c>
      <c r="G518" s="0" t="inlineStr">
        <is>
          <t xml:space="preserve">В наличии</t>
        </is>
      </c>
      <c r="I518" s="8">
        <v>1</v>
      </c>
      <c r="J518" s="7" t="str">
        <f>HYPERLINK("https://klvmarket.ru/catalog/masla/transmissionnye/gear_oil_alcat_10w/?oid=3825","открыть")</f>
        <v>открыть</v>
      </c>
    </row>
    <row r="519">
      <c r="A519" s="0" t="inlineStr">
        <is>
          <t xml:space="preserve">Масла › Трансмиссионные</t>
        </is>
      </c>
      <c r="B519" s="0" t="inlineStr">
        <is>
          <t xml:space="preserve">PHI OIL</t>
        </is>
      </c>
      <c r="C519" s="0" t="inlineStr">
        <is>
          <t xml:space="preserve">Gear Oil Alcat 10W</t>
        </is>
      </c>
      <c r="D519" s="0" t="inlineStr">
        <is>
          <t xml:space="preserve">20л</t>
        </is>
      </c>
      <c r="E519" s="4">
        <v>15225</v>
      </c>
      <c r="F519" s="5">
        <v>761</v>
      </c>
      <c r="G519" s="0" t="inlineStr">
        <is>
          <t xml:space="preserve">В наличии</t>
        </is>
      </c>
      <c r="J519" s="7" t="str">
        <f>HYPERLINK("https://klvmarket.ru/catalog/masla/transmissionnye/gear_oil_alcat_10w/?oid=3824","открыть")</f>
        <v>открыть</v>
      </c>
    </row>
    <row r="520">
      <c r="A520" s="0" t="inlineStr">
        <is>
          <t xml:space="preserve">Масла › Трансмиссионные</t>
        </is>
      </c>
      <c r="B520" s="0" t="inlineStr">
        <is>
          <t xml:space="preserve">PHI OIL</t>
        </is>
      </c>
      <c r="C520" s="0" t="inlineStr">
        <is>
          <t xml:space="preserve">Gear Oil Alcat 30</t>
        </is>
      </c>
      <c r="D520" s="0" t="inlineStr">
        <is>
          <t xml:space="preserve">20л</t>
        </is>
      </c>
      <c r="E520" s="4">
        <v>16224</v>
      </c>
      <c r="F520" s="5">
        <v>811</v>
      </c>
      <c r="G520" s="0" t="inlineStr">
        <is>
          <t xml:space="preserve">Нет в наличии</t>
        </is>
      </c>
      <c r="J520" s="7" t="str">
        <f>HYPERLINK("https://klvmarket.ru/catalog/masla/transmissionnye/gear_oil_alcat_30/?oid=3827","открыть")</f>
        <v>открыть</v>
      </c>
    </row>
    <row r="521">
      <c r="A521" s="0" t="inlineStr">
        <is>
          <t xml:space="preserve">Масла › Трансмиссионные</t>
        </is>
      </c>
      <c r="B521" s="0" t="inlineStr">
        <is>
          <t xml:space="preserve">PHI OIL</t>
        </is>
      </c>
      <c r="C521" s="0" t="inlineStr">
        <is>
          <t xml:space="preserve">Gear Oil Alcat 30</t>
        </is>
      </c>
      <c r="D521" s="0" t="inlineStr">
        <is>
          <t xml:space="preserve">200л</t>
        </is>
      </c>
      <c r="E521" s="4">
        <v>145212</v>
      </c>
      <c r="F521" s="5">
        <v>726</v>
      </c>
      <c r="G521" s="0" t="inlineStr">
        <is>
          <t xml:space="preserve">Нет в наличии</t>
        </is>
      </c>
      <c r="J521" s="7" t="str">
        <f>HYPERLINK("https://klvmarket.ru/catalog/masla/transmissionnye/gear_oil_alcat_30/?oid=3828","открыть")</f>
        <v>открыть</v>
      </c>
    </row>
    <row r="522">
      <c r="A522" s="0" t="inlineStr">
        <is>
          <t xml:space="preserve">Масла › Трансмиссионные</t>
        </is>
      </c>
      <c r="B522" s="0" t="inlineStr">
        <is>
          <t xml:space="preserve">PHI OIL</t>
        </is>
      </c>
      <c r="C522" s="0" t="inlineStr">
        <is>
          <t xml:space="preserve">Gear Oil Alcat 50</t>
        </is>
      </c>
      <c r="D522" s="0" t="inlineStr">
        <is>
          <t xml:space="preserve">20л</t>
        </is>
      </c>
      <c r="E522" s="4">
        <v>17576</v>
      </c>
      <c r="F522" s="5">
        <v>879</v>
      </c>
      <c r="G522" s="0" t="inlineStr">
        <is>
          <t xml:space="preserve">Нет в наличии</t>
        </is>
      </c>
      <c r="J522" s="7" t="str">
        <f>HYPERLINK("https://klvmarket.ru/catalog/masla/transmissionnye/gear_oil_alcat_50/?oid=3830","открыть")</f>
        <v>открыть</v>
      </c>
    </row>
    <row r="523">
      <c r="A523" s="0" t="inlineStr">
        <is>
          <t xml:space="preserve">Масла › Трансмиссионные</t>
        </is>
      </c>
      <c r="B523" s="0" t="inlineStr">
        <is>
          <t xml:space="preserve">PHI OIL</t>
        </is>
      </c>
      <c r="C523" s="0" t="inlineStr">
        <is>
          <t xml:space="preserve">Gear Oil Alcat 50</t>
        </is>
      </c>
      <c r="D523" s="0" t="inlineStr">
        <is>
          <t xml:space="preserve">200л</t>
        </is>
      </c>
      <c r="E523" s="4">
        <v>145212</v>
      </c>
      <c r="F523" s="5">
        <v>726</v>
      </c>
      <c r="G523" s="0" t="inlineStr">
        <is>
          <t xml:space="preserve">Нет в наличии</t>
        </is>
      </c>
      <c r="J523" s="7" t="str">
        <f>HYPERLINK("https://klvmarket.ru/catalog/masla/transmissionnye/gear_oil_alcat_50/?oid=3831","открыть")</f>
        <v>открыть</v>
      </c>
    </row>
    <row r="524">
      <c r="A524" s="0" t="inlineStr">
        <is>
          <t xml:space="preserve">Масла › Трансмиссионные</t>
        </is>
      </c>
      <c r="B524" s="0" t="inlineStr">
        <is>
          <t xml:space="preserve">PHI OIL</t>
        </is>
      </c>
      <c r="C524" s="0" t="inlineStr">
        <is>
          <t xml:space="preserve">Gear Oil MDV Silver 75W80</t>
        </is>
      </c>
      <c r="D524" s="0" t="inlineStr">
        <is>
          <t xml:space="preserve">20л</t>
        </is>
      </c>
      <c r="E524" s="4">
        <v>32093</v>
      </c>
      <c r="F524" s="5">
        <v>1605</v>
      </c>
      <c r="G524" s="0" t="inlineStr">
        <is>
          <t xml:space="preserve">В наличии</t>
        </is>
      </c>
      <c r="I524" s="8">
        <v>35</v>
      </c>
      <c r="J524" s="7" t="str">
        <f>HYPERLINK("https://klvmarket.ru/catalog/masla/transmissionnye/gear_oil_mdv_silver_75w80/?oid=3855","открыть")</f>
        <v>открыть</v>
      </c>
    </row>
    <row r="525">
      <c r="A525" s="0" t="inlineStr">
        <is>
          <t xml:space="preserve">Масла › Трансмиссионные</t>
        </is>
      </c>
      <c r="B525" s="0" t="inlineStr">
        <is>
          <t xml:space="preserve">PHI OIL</t>
        </is>
      </c>
      <c r="C525" s="0" t="inlineStr">
        <is>
          <t xml:space="preserve">Gear Oil MDV Silver 75W80</t>
        </is>
      </c>
      <c r="D525" s="0" t="inlineStr">
        <is>
          <t xml:space="preserve">200л</t>
        </is>
      </c>
      <c r="E525" s="4">
        <v>273270</v>
      </c>
      <c r="F525" s="5">
        <v>1366</v>
      </c>
      <c r="G525" s="0" t="inlineStr">
        <is>
          <t xml:space="preserve">В наличии</t>
        </is>
      </c>
      <c r="I525" s="8">
        <v>2</v>
      </c>
      <c r="J525" s="7" t="str">
        <f>HYPERLINK("https://klvmarket.ru/catalog/masla/transmissionnye/gear_oil_mdv_silver_75w80/?oid=3856","открыть")</f>
        <v>открыть</v>
      </c>
    </row>
    <row r="526">
      <c r="A526" s="0" t="inlineStr">
        <is>
          <t xml:space="preserve">Масла › Трансмиссионные</t>
        </is>
      </c>
      <c r="B526" s="0" t="inlineStr">
        <is>
          <t xml:space="preserve">PHI OIL</t>
        </is>
      </c>
      <c r="C526" s="0" t="inlineStr">
        <is>
          <t xml:space="preserve">Heat Transfer Oil Bronze 32</t>
        </is>
      </c>
      <c r="D526" s="0" t="inlineStr">
        <is>
          <t xml:space="preserve">20л</t>
        </is>
      </c>
      <c r="E526" s="4">
        <v>13967</v>
      </c>
      <c r="F526" s="5">
        <v>698</v>
      </c>
      <c r="G526" s="0" t="inlineStr">
        <is>
          <t xml:space="preserve">Под заказ</t>
        </is>
      </c>
      <c r="J526" s="7" t="str">
        <f>HYPERLINK("https://klvmarket.ru/catalog/masla/transmissionnye/heat_transfer_oil_bronze_32/?oid=3885","открыть")</f>
        <v>открыть</v>
      </c>
    </row>
    <row r="527">
      <c r="A527" s="0" t="inlineStr">
        <is>
          <t xml:space="preserve">Масла › Трансмиссионные</t>
        </is>
      </c>
      <c r="B527" s="0" t="inlineStr">
        <is>
          <t xml:space="preserve">PHI OIL</t>
        </is>
      </c>
      <c r="C527" s="0" t="inlineStr">
        <is>
          <t xml:space="preserve">Heat Transfer Oil Bronze 32</t>
        </is>
      </c>
      <c r="D527" s="0" t="inlineStr">
        <is>
          <t xml:space="preserve">200л</t>
        </is>
      </c>
      <c r="E527" s="4">
        <v>110511</v>
      </c>
      <c r="F527" s="5">
        <v>553</v>
      </c>
      <c r="G527" s="0" t="inlineStr">
        <is>
          <t xml:space="preserve">Под заказ</t>
        </is>
      </c>
      <c r="J527" s="7" t="str">
        <f>HYPERLINK("https://klvmarket.ru/catalog/masla/transmissionnye/heat_transfer_oil_bronze_32/?oid=3886","открыть")</f>
        <v>открыть</v>
      </c>
    </row>
    <row r="528">
      <c r="A528" s="0" t="inlineStr">
        <is>
          <t xml:space="preserve">Масла › Трансмиссионные</t>
        </is>
      </c>
      <c r="B528" s="0" t="inlineStr">
        <is>
          <t xml:space="preserve">PHI OIL</t>
        </is>
      </c>
      <c r="C528" s="0" t="inlineStr">
        <is>
          <t xml:space="preserve">Komcat TDTO Arctic</t>
        </is>
      </c>
      <c r="D528" s="0" t="inlineStr">
        <is>
          <t xml:space="preserve">20л</t>
        </is>
      </c>
      <c r="E528" s="4">
        <v>23440</v>
      </c>
      <c r="F528" s="5">
        <v>1172</v>
      </c>
      <c r="G528" s="0" t="inlineStr">
        <is>
          <t xml:space="preserve">Нет в наличии</t>
        </is>
      </c>
      <c r="J528" s="7" t="str">
        <f>HYPERLINK("https://klvmarket.ru/catalog/masla/transmissionnye/komcat_tdto_arctic/?oid=3839","открыть")</f>
        <v>открыть</v>
      </c>
    </row>
    <row r="529">
      <c r="A529" s="0" t="inlineStr">
        <is>
          <t xml:space="preserve">Масла › Трансмиссионные</t>
        </is>
      </c>
      <c r="B529" s="0" t="inlineStr">
        <is>
          <t xml:space="preserve">PHI OIL</t>
        </is>
      </c>
      <c r="C529" s="0" t="inlineStr">
        <is>
          <t xml:space="preserve">Komcat TDTO Arctic</t>
        </is>
      </c>
      <c r="D529" s="0" t="inlineStr">
        <is>
          <t xml:space="preserve">200л</t>
        </is>
      </c>
      <c r="E529" s="4">
        <v>201600</v>
      </c>
      <c r="F529" s="5">
        <v>1008</v>
      </c>
      <c r="G529" s="0" t="inlineStr">
        <is>
          <t xml:space="preserve">Нет в наличии</t>
        </is>
      </c>
      <c r="J529" s="7" t="str">
        <f>HYPERLINK("https://klvmarket.ru/catalog/masla/transmissionnye/komcat_tdto_arctic/?oid=3840","открыть")</f>
        <v>открыть</v>
      </c>
    </row>
    <row r="530">
      <c r="A530" s="0" t="inlineStr">
        <is>
          <t xml:space="preserve">Масла › Трансмиссионные</t>
        </is>
      </c>
      <c r="B530" s="0" t="inlineStr">
        <is>
          <t xml:space="preserve">PHI OIL</t>
        </is>
      </c>
      <c r="C530" s="0" t="inlineStr">
        <is>
          <t xml:space="preserve">Komcat TMS Silver</t>
        </is>
      </c>
      <c r="D530" s="0" t="inlineStr">
        <is>
          <t xml:space="preserve">20л</t>
        </is>
      </c>
      <c r="E530" s="4">
        <v>21185</v>
      </c>
      <c r="F530" s="5">
        <v>1059</v>
      </c>
      <c r="G530" s="0" t="inlineStr">
        <is>
          <t xml:space="preserve">Нет в наличии</t>
        </is>
      </c>
      <c r="J530" s="7" t="str">
        <f>HYPERLINK("https://klvmarket.ru/catalog/masla/transmissionnye/komcat_tms_silver/?oid=3836","открыть")</f>
        <v>открыть</v>
      </c>
    </row>
    <row r="531">
      <c r="A531" s="0" t="inlineStr">
        <is>
          <t xml:space="preserve">Масла › Трансмиссионные</t>
        </is>
      </c>
      <c r="B531" s="0" t="inlineStr">
        <is>
          <t xml:space="preserve">PHI OIL</t>
        </is>
      </c>
      <c r="C531" s="0" t="inlineStr">
        <is>
          <t xml:space="preserve">Komcat TMS Silver</t>
        </is>
      </c>
      <c r="D531" s="0" t="inlineStr">
        <is>
          <t xml:space="preserve">200л</t>
        </is>
      </c>
      <c r="E531" s="4">
        <v>179912</v>
      </c>
      <c r="F531" s="5">
        <v>900</v>
      </c>
      <c r="G531" s="0" t="inlineStr">
        <is>
          <t xml:space="preserve">Нет в наличии</t>
        </is>
      </c>
      <c r="J531" s="7" t="str">
        <f>HYPERLINK("https://klvmarket.ru/catalog/masla/transmissionnye/komcat_tms_silver/?oid=3837","открыть")</f>
        <v>открыть</v>
      </c>
    </row>
    <row r="532">
      <c r="A532" s="0" t="inlineStr">
        <is>
          <t xml:space="preserve">Масла › Трансмиссионные</t>
        </is>
      </c>
      <c r="B532" s="0" t="inlineStr">
        <is>
          <t xml:space="preserve">PHI OIL</t>
        </is>
      </c>
      <c r="C532" s="0" t="inlineStr">
        <is>
          <t xml:space="preserve">Permiline Bronze 100</t>
        </is>
      </c>
      <c r="D532" s="0" t="inlineStr">
        <is>
          <t xml:space="preserve">20л</t>
        </is>
      </c>
      <c r="E532" s="4">
        <v>15456</v>
      </c>
      <c r="F532" s="5">
        <v>773</v>
      </c>
      <c r="G532" s="0" t="inlineStr">
        <is>
          <t xml:space="preserve">Под заказ</t>
        </is>
      </c>
      <c r="J532" s="7" t="str">
        <f>HYPERLINK("https://klvmarket.ru/catalog/masla/transmissionnye/permiline_bronze_100/?oid=3897","открыть")</f>
        <v>открыть</v>
      </c>
    </row>
    <row r="533">
      <c r="A533" s="0" t="inlineStr">
        <is>
          <t xml:space="preserve">Масла › Трансмиссионные</t>
        </is>
      </c>
      <c r="B533" s="0" t="inlineStr">
        <is>
          <t xml:space="preserve">PHI OIL</t>
        </is>
      </c>
      <c r="C533" s="0" t="inlineStr">
        <is>
          <t xml:space="preserve">Permiline Bronze 100</t>
        </is>
      </c>
      <c r="D533" s="0" t="inlineStr">
        <is>
          <t xml:space="preserve">200л</t>
        </is>
      </c>
      <c r="E533" s="4">
        <v>124825</v>
      </c>
      <c r="F533" s="5">
        <v>624</v>
      </c>
      <c r="G533" s="0" t="inlineStr">
        <is>
          <t xml:space="preserve">Под заказ</t>
        </is>
      </c>
      <c r="J533" s="7" t="str">
        <f>HYPERLINK("https://klvmarket.ru/catalog/masla/transmissionnye/permiline_bronze_100/?oid=3898","открыть")</f>
        <v>открыть</v>
      </c>
    </row>
    <row r="534">
      <c r="A534" s="0" t="inlineStr">
        <is>
          <t xml:space="preserve">Масла › Трансмиссионные</t>
        </is>
      </c>
      <c r="B534" s="0" t="inlineStr">
        <is>
          <t xml:space="preserve">PHI OIL</t>
        </is>
      </c>
      <c r="C534" s="0" t="inlineStr">
        <is>
          <t xml:space="preserve">Permiline Bronze 150</t>
        </is>
      </c>
      <c r="D534" s="0" t="inlineStr">
        <is>
          <t xml:space="preserve">20л</t>
        </is>
      </c>
      <c r="E534" s="4">
        <v>15456</v>
      </c>
      <c r="F534" s="5">
        <v>773</v>
      </c>
      <c r="G534" s="0" t="inlineStr">
        <is>
          <t xml:space="preserve">В наличии</t>
        </is>
      </c>
      <c r="I534" s="8">
        <v>15</v>
      </c>
      <c r="J534" s="7" t="str">
        <f>HYPERLINK("https://klvmarket.ru/catalog/masla/transmissionnye/permiline_bronze_150/?oid=3900","открыть")</f>
        <v>открыть</v>
      </c>
    </row>
    <row r="535">
      <c r="A535" s="0" t="inlineStr">
        <is>
          <t xml:space="preserve">Масла › Трансмиссионные</t>
        </is>
      </c>
      <c r="B535" s="0" t="inlineStr">
        <is>
          <t xml:space="preserve">PHI OIL</t>
        </is>
      </c>
      <c r="C535" s="0" t="inlineStr">
        <is>
          <t xml:space="preserve">Permiline Bronze 150</t>
        </is>
      </c>
      <c r="D535" s="0" t="inlineStr">
        <is>
          <t xml:space="preserve">200л</t>
        </is>
      </c>
      <c r="E535" s="4">
        <v>124825</v>
      </c>
      <c r="F535" s="5">
        <v>624</v>
      </c>
      <c r="G535" s="0" t="inlineStr">
        <is>
          <t xml:space="preserve">В наличии</t>
        </is>
      </c>
      <c r="J535" s="7" t="str">
        <f>HYPERLINK("https://klvmarket.ru/catalog/masla/transmissionnye/permiline_bronze_150/?oid=3901","открыть")</f>
        <v>открыть</v>
      </c>
    </row>
    <row r="536">
      <c r="A536" s="0" t="inlineStr">
        <is>
          <t xml:space="preserve">Масла › Трансмиссионные</t>
        </is>
      </c>
      <c r="B536" s="0" t="inlineStr">
        <is>
          <t xml:space="preserve">PHI OIL</t>
        </is>
      </c>
      <c r="C536" s="0" t="inlineStr">
        <is>
          <t xml:space="preserve">Permiline Bronze 220</t>
        </is>
      </c>
      <c r="D536" s="0" t="inlineStr">
        <is>
          <t xml:space="preserve">20л</t>
        </is>
      </c>
      <c r="E536" s="4">
        <v>16132</v>
      </c>
      <c r="F536" s="5">
        <v>807</v>
      </c>
      <c r="G536" s="0" t="inlineStr">
        <is>
          <t xml:space="preserve">Под заказ</t>
        </is>
      </c>
      <c r="J536" s="7" t="str">
        <f>HYPERLINK("https://klvmarket.ru/catalog/masla/transmissionnye/permiline_bronze_220/?oid=3903","открыть")</f>
        <v>открыть</v>
      </c>
    </row>
    <row r="537">
      <c r="A537" s="0" t="inlineStr">
        <is>
          <t xml:space="preserve">Масла › Трансмиссионные</t>
        </is>
      </c>
      <c r="B537" s="0" t="inlineStr">
        <is>
          <t xml:space="preserve">PHI OIL</t>
        </is>
      </c>
      <c r="C537" s="0" t="inlineStr">
        <is>
          <t xml:space="preserve">Permiline Bronze 220</t>
        </is>
      </c>
      <c r="D537" s="0" t="inlineStr">
        <is>
          <t xml:space="preserve">200л</t>
        </is>
      </c>
      <c r="E537" s="4">
        <v>131331</v>
      </c>
      <c r="F537" s="5">
        <v>657</v>
      </c>
      <c r="G537" s="0" t="inlineStr">
        <is>
          <t xml:space="preserve">Под заказ</t>
        </is>
      </c>
      <c r="J537" s="7" t="str">
        <f>HYPERLINK("https://klvmarket.ru/catalog/masla/transmissionnye/permiline_bronze_220/?oid=3904","открыть")</f>
        <v>открыть</v>
      </c>
    </row>
    <row r="538">
      <c r="A538" s="0" t="inlineStr">
        <is>
          <t xml:space="preserve">Масла › Трансмиссионные</t>
        </is>
      </c>
      <c r="B538" s="0" t="inlineStr">
        <is>
          <t xml:space="preserve">PHI OIL</t>
        </is>
      </c>
      <c r="C538" s="0" t="inlineStr">
        <is>
          <t xml:space="preserve">Permiline Bronze 320</t>
        </is>
      </c>
      <c r="D538" s="0" t="inlineStr">
        <is>
          <t xml:space="preserve">20л</t>
        </is>
      </c>
      <c r="E538" s="4">
        <v>17125</v>
      </c>
      <c r="F538" s="5">
        <v>856</v>
      </c>
      <c r="G538" s="0" t="inlineStr">
        <is>
          <t xml:space="preserve">Под заказ</t>
        </is>
      </c>
      <c r="I538" s="8">
        <v>15</v>
      </c>
      <c r="J538" s="7" t="str">
        <f>HYPERLINK("https://klvmarket.ru/catalog/masla/transmissionnye/permiline_bronze_320/?oid=3906","открыть")</f>
        <v>открыть</v>
      </c>
    </row>
    <row r="539">
      <c r="A539" s="0" t="inlineStr">
        <is>
          <t xml:space="preserve">Масла › Трансмиссионные</t>
        </is>
      </c>
      <c r="B539" s="0" t="inlineStr">
        <is>
          <t xml:space="preserve">PHI OIL</t>
        </is>
      </c>
      <c r="C539" s="0" t="inlineStr">
        <is>
          <t xml:space="preserve">Permiline Bronze 320</t>
        </is>
      </c>
      <c r="D539" s="0" t="inlineStr">
        <is>
          <t xml:space="preserve">200л</t>
        </is>
      </c>
      <c r="E539" s="4">
        <v>140874</v>
      </c>
      <c r="F539" s="5">
        <v>704</v>
      </c>
      <c r="G539" s="0" t="inlineStr">
        <is>
          <t xml:space="preserve">Под заказ</t>
        </is>
      </c>
      <c r="J539" s="7" t="str">
        <f>HYPERLINK("https://klvmarket.ru/catalog/masla/transmissionnye/permiline_bronze_320/?oid=3907","открыть")</f>
        <v>открыть</v>
      </c>
    </row>
    <row r="540">
      <c r="A540" s="0" t="inlineStr">
        <is>
          <t xml:space="preserve">Масла › Трансмиссионные</t>
        </is>
      </c>
      <c r="B540" s="0" t="inlineStr">
        <is>
          <t xml:space="preserve">PHI OIL</t>
        </is>
      </c>
      <c r="C540" s="0" t="inlineStr">
        <is>
          <t xml:space="preserve">Permiline Bronze 460</t>
        </is>
      </c>
      <c r="D540" s="0" t="inlineStr">
        <is>
          <t xml:space="preserve">20л</t>
        </is>
      </c>
      <c r="E540" s="4">
        <v>19376</v>
      </c>
      <c r="F540" s="5">
        <v>969</v>
      </c>
      <c r="G540" s="0" t="inlineStr">
        <is>
          <t xml:space="preserve">Под заказ</t>
        </is>
      </c>
      <c r="J540" s="7" t="str">
        <f>HYPERLINK("https://klvmarket.ru/catalog/masla/transmissionnye/permiline_bronze_460/?oid=3909","открыть")</f>
        <v>открыть</v>
      </c>
    </row>
    <row r="541">
      <c r="A541" s="0" t="inlineStr">
        <is>
          <t xml:space="preserve">Масла › Трансмиссионные</t>
        </is>
      </c>
      <c r="B541" s="0" t="inlineStr">
        <is>
          <t xml:space="preserve">PHI OIL</t>
        </is>
      </c>
      <c r="C541" s="0" t="inlineStr">
        <is>
          <t xml:space="preserve">Permiline Bronze 460</t>
        </is>
      </c>
      <c r="D541" s="0" t="inlineStr">
        <is>
          <t xml:space="preserve">200л</t>
        </is>
      </c>
      <c r="E541" s="4">
        <v>161847</v>
      </c>
      <c r="F541" s="5">
        <v>809</v>
      </c>
      <c r="G541" s="0" t="inlineStr">
        <is>
          <t xml:space="preserve">Под заказ</t>
        </is>
      </c>
      <c r="J541" s="7" t="str">
        <f>HYPERLINK("https://klvmarket.ru/catalog/masla/transmissionnye/permiline_bronze_460/?oid=3910","открыть")</f>
        <v>открыть</v>
      </c>
    </row>
    <row r="542">
      <c r="A542" s="0" t="inlineStr">
        <is>
          <t xml:space="preserve">Масла › Трансмиссионные</t>
        </is>
      </c>
      <c r="B542" s="0" t="inlineStr">
        <is>
          <t xml:space="preserve">PHI OIL</t>
        </is>
      </c>
      <c r="C542" s="0" t="inlineStr">
        <is>
          <t xml:space="preserve">Permiline Bronze 68</t>
        </is>
      </c>
      <c r="D542" s="0" t="inlineStr">
        <is>
          <t xml:space="preserve">20л</t>
        </is>
      </c>
      <c r="E542" s="4">
        <v>15095</v>
      </c>
      <c r="F542" s="5">
        <v>755</v>
      </c>
      <c r="G542" s="0" t="inlineStr">
        <is>
          <t xml:space="preserve">Под заказ</t>
        </is>
      </c>
      <c r="J542" s="7" t="str">
        <f>HYPERLINK("https://klvmarket.ru/catalog/masla/transmissionnye/permiline_bronze_68/?oid=3894","открыть")</f>
        <v>открыть</v>
      </c>
    </row>
    <row r="543">
      <c r="A543" s="0" t="inlineStr">
        <is>
          <t xml:space="preserve">Масла › Трансмиссионные</t>
        </is>
      </c>
      <c r="B543" s="0" t="inlineStr">
        <is>
          <t xml:space="preserve">PHI OIL</t>
        </is>
      </c>
      <c r="C543" s="0" t="inlineStr">
        <is>
          <t xml:space="preserve">Permiline Bronze 68</t>
        </is>
      </c>
      <c r="D543" s="0" t="inlineStr">
        <is>
          <t xml:space="preserve">200л</t>
        </is>
      </c>
      <c r="E543" s="4">
        <v>121355</v>
      </c>
      <c r="F543" s="5">
        <v>607</v>
      </c>
      <c r="G543" s="0" t="inlineStr">
        <is>
          <t xml:space="preserve">Под заказ</t>
        </is>
      </c>
      <c r="J543" s="7" t="str">
        <f>HYPERLINK("https://klvmarket.ru/catalog/masla/transmissionnye/permiline_bronze_68/?oid=3895","открыть")</f>
        <v>открыть</v>
      </c>
    </row>
    <row r="544">
      <c r="A544" s="0" t="inlineStr">
        <is>
          <t xml:space="preserve">Масла › Трансмиссионные</t>
        </is>
      </c>
      <c r="B544" s="0" t="inlineStr">
        <is>
          <t xml:space="preserve">PHI OIL</t>
        </is>
      </c>
      <c r="C544" s="0" t="inlineStr">
        <is>
          <t xml:space="preserve">Permiline Bronze 680</t>
        </is>
      </c>
      <c r="D544" s="0" t="inlineStr">
        <is>
          <t xml:space="preserve">20л</t>
        </is>
      </c>
      <c r="E544" s="4">
        <v>20219</v>
      </c>
      <c r="F544" s="5">
        <v>1011</v>
      </c>
      <c r="G544" s="0" t="inlineStr">
        <is>
          <t xml:space="preserve">Под заказ</t>
        </is>
      </c>
      <c r="J544" s="7" t="str">
        <f>HYPERLINK("https://klvmarket.ru/catalog/masla/transmissionnye/permiline_bronze_680/?oid=3912","открыть")</f>
        <v>открыть</v>
      </c>
    </row>
    <row r="545">
      <c r="A545" s="0" t="inlineStr">
        <is>
          <t xml:space="preserve">Масла › Трансмиссионные</t>
        </is>
      </c>
      <c r="B545" s="0" t="inlineStr">
        <is>
          <t xml:space="preserve">PHI OIL</t>
        </is>
      </c>
      <c r="C545" s="0" t="inlineStr">
        <is>
          <t xml:space="preserve">Permiline Bronze 680</t>
        </is>
      </c>
      <c r="D545" s="0" t="inlineStr">
        <is>
          <t xml:space="preserve">200л</t>
        </is>
      </c>
      <c r="E545" s="4">
        <v>169966</v>
      </c>
      <c r="F545" s="5">
        <v>850</v>
      </c>
      <c r="G545" s="0" t="inlineStr">
        <is>
          <t xml:space="preserve">Под заказ</t>
        </is>
      </c>
      <c r="J545" s="7" t="str">
        <f>HYPERLINK("https://klvmarket.ru/catalog/masla/transmissionnye/permiline_bronze_680/?oid=3913","открыть")</f>
        <v>открыть</v>
      </c>
    </row>
    <row r="546">
      <c r="A546" s="0" t="inlineStr">
        <is>
          <t xml:space="preserve">Масла › Трансмиссионные</t>
        </is>
      </c>
      <c r="B546" s="0" t="inlineStr">
        <is>
          <t xml:space="preserve">PHI OIL</t>
        </is>
      </c>
      <c r="C546" s="0" t="inlineStr">
        <is>
          <t xml:space="preserve">Pneumatic Oil Bronze 32</t>
        </is>
      </c>
      <c r="D546" s="0" t="inlineStr">
        <is>
          <t xml:space="preserve">20л</t>
        </is>
      </c>
      <c r="E546" s="4">
        <v>15456</v>
      </c>
      <c r="F546" s="5">
        <v>773</v>
      </c>
      <c r="G546" s="0" t="inlineStr">
        <is>
          <t xml:space="preserve">Под заказ</t>
        </is>
      </c>
      <c r="J546" s="7" t="str">
        <f>HYPERLINK("https://klvmarket.ru/catalog/masla/transmissionnye/pneumatic_oil_bronze_32/?oid=3882","открыть")</f>
        <v>открыть</v>
      </c>
    </row>
    <row r="547">
      <c r="A547" s="0" t="inlineStr">
        <is>
          <t xml:space="preserve">Масла › Трансмиссионные</t>
        </is>
      </c>
      <c r="B547" s="0" t="inlineStr">
        <is>
          <t xml:space="preserve">PHI OIL</t>
        </is>
      </c>
      <c r="C547" s="0" t="inlineStr">
        <is>
          <t xml:space="preserve">Pneumatic Oil Bronze 32</t>
        </is>
      </c>
      <c r="D547" s="0" t="inlineStr">
        <is>
          <t xml:space="preserve">200л</t>
        </is>
      </c>
      <c r="E547" s="4">
        <v>124825</v>
      </c>
      <c r="F547" s="5">
        <v>624</v>
      </c>
      <c r="G547" s="0" t="inlineStr">
        <is>
          <t xml:space="preserve">Под заказ</t>
        </is>
      </c>
      <c r="J547" s="7" t="str">
        <f>HYPERLINK("https://klvmarket.ru/catalog/masla/transmissionnye/pneumatic_oil_bronze_32/?oid=3883","открыть")</f>
        <v>открыть</v>
      </c>
    </row>
    <row r="548">
      <c r="A548" s="0" t="inlineStr">
        <is>
          <t xml:space="preserve">Масла › Трансмиссионные</t>
        </is>
      </c>
      <c r="B548" s="0" t="inlineStr">
        <is>
          <t xml:space="preserve">PHI OIL</t>
        </is>
      </c>
      <c r="C548" s="0" t="inlineStr">
        <is>
          <t xml:space="preserve">Slideway Oil Silver 220</t>
        </is>
      </c>
      <c r="D548" s="0" t="inlineStr">
        <is>
          <t xml:space="preserve">20л</t>
        </is>
      </c>
      <c r="E548" s="4">
        <v>16764</v>
      </c>
      <c r="F548" s="5">
        <v>838</v>
      </c>
      <c r="G548" s="0" t="inlineStr">
        <is>
          <t xml:space="preserve">В наличии</t>
        </is>
      </c>
      <c r="I548" s="8">
        <v>30</v>
      </c>
      <c r="J548" s="7" t="str">
        <f>HYPERLINK("https://klvmarket.ru/catalog/masla/transmissionnye/slideway_oil_silver_220/?oid=3891","открыть")</f>
        <v>открыть</v>
      </c>
    </row>
    <row r="549">
      <c r="A549" s="0" t="inlineStr">
        <is>
          <t xml:space="preserve">Масла › Трансмиссионные</t>
        </is>
      </c>
      <c r="B549" s="0" t="inlineStr">
        <is>
          <t xml:space="preserve">PHI OIL</t>
        </is>
      </c>
      <c r="C549" s="0" t="inlineStr">
        <is>
          <t xml:space="preserve">Slideway Oil Silver 220</t>
        </is>
      </c>
      <c r="D549" s="0" t="inlineStr">
        <is>
          <t xml:space="preserve">200л</t>
        </is>
      </c>
      <c r="E549" s="4">
        <v>137404</v>
      </c>
      <c r="F549" s="5">
        <v>687</v>
      </c>
      <c r="G549" s="0" t="inlineStr">
        <is>
          <t xml:space="preserve">В наличии</t>
        </is>
      </c>
      <c r="J549" s="7" t="str">
        <f>HYPERLINK("https://klvmarket.ru/catalog/masla/transmissionnye/slideway_oil_silver_220/?oid=3892","открыть")</f>
        <v>открыть</v>
      </c>
    </row>
    <row r="550">
      <c r="A550" s="0" t="inlineStr">
        <is>
          <t xml:space="preserve">Масла › Трансмиссионные</t>
        </is>
      </c>
      <c r="B550" s="0" t="inlineStr">
        <is>
          <t xml:space="preserve">PHI OIL</t>
        </is>
      </c>
      <c r="C550" s="0" t="inlineStr">
        <is>
          <t xml:space="preserve">Slideway Oil Silver 68</t>
        </is>
      </c>
      <c r="D550" s="0" t="inlineStr">
        <is>
          <t xml:space="preserve">20л</t>
        </is>
      </c>
      <c r="E550" s="4">
        <v>15817</v>
      </c>
      <c r="F550" s="5">
        <v>791</v>
      </c>
      <c r="G550" s="0" t="inlineStr">
        <is>
          <t xml:space="preserve">В наличии</t>
        </is>
      </c>
      <c r="I550" s="8">
        <v>33</v>
      </c>
      <c r="J550" s="7" t="str">
        <f>HYPERLINK("https://klvmarket.ru/catalog/masla/transmissionnye/slideway_oil_silver_68/?oid=3888","открыть")</f>
        <v>открыть</v>
      </c>
    </row>
    <row r="551">
      <c r="A551" s="0" t="inlineStr">
        <is>
          <t xml:space="preserve">Масла › Трансмиссионные</t>
        </is>
      </c>
      <c r="B551" s="0" t="inlineStr">
        <is>
          <t xml:space="preserve">PHI OIL</t>
        </is>
      </c>
      <c r="C551" s="0" t="inlineStr">
        <is>
          <t xml:space="preserve">Slideway Oil Silver 68</t>
        </is>
      </c>
      <c r="D551" s="0" t="inlineStr">
        <is>
          <t xml:space="preserve">200л</t>
        </is>
      </c>
      <c r="E551" s="4">
        <v>128295</v>
      </c>
      <c r="F551" s="5">
        <v>641</v>
      </c>
      <c r="G551" s="0" t="inlineStr">
        <is>
          <t xml:space="preserve">В наличии</t>
        </is>
      </c>
      <c r="J551" s="7" t="str">
        <f>HYPERLINK("https://klvmarket.ru/catalog/masla/transmissionnye/slideway_oil_silver_68/?oid=3889","открыть")</f>
        <v>открыть</v>
      </c>
    </row>
    <row r="552">
      <c r="A552" s="0" t="inlineStr">
        <is>
          <t xml:space="preserve">Масла › Трансмиссионные</t>
        </is>
      </c>
      <c r="B552" s="0" t="inlineStr">
        <is>
          <t xml:space="preserve">PHI OIL</t>
        </is>
      </c>
      <c r="C552" s="0" t="inlineStr">
        <is>
          <t xml:space="preserve">Supergear Bronze 80W90 LS</t>
        </is>
      </c>
      <c r="D552" s="0" t="inlineStr">
        <is>
          <t xml:space="preserve">20л</t>
        </is>
      </c>
      <c r="E552" s="4">
        <v>23440</v>
      </c>
      <c r="F552" s="5">
        <v>1172</v>
      </c>
      <c r="G552" s="0" t="inlineStr">
        <is>
          <t xml:space="preserve">В наличии</t>
        </is>
      </c>
      <c r="I552" s="8">
        <v>41</v>
      </c>
      <c r="J552" s="7" t="str">
        <f>HYPERLINK("https://klvmarket.ru/catalog/masla/transmissionnye/supergear_bronze_80w90_ls/?oid=3845","открыть")</f>
        <v>открыть</v>
      </c>
    </row>
    <row r="553">
      <c r="A553" s="0" t="inlineStr">
        <is>
          <t xml:space="preserve">Масла › Трансмиссионные</t>
        </is>
      </c>
      <c r="B553" s="0" t="inlineStr">
        <is>
          <t xml:space="preserve">PHI OIL</t>
        </is>
      </c>
      <c r="C553" s="0" t="inlineStr">
        <is>
          <t xml:space="preserve">Supergear Bronze 80W90 LS</t>
        </is>
      </c>
      <c r="D553" s="0" t="inlineStr">
        <is>
          <t xml:space="preserve">200л</t>
        </is>
      </c>
      <c r="E553" s="4">
        <v>201600</v>
      </c>
      <c r="F553" s="5">
        <v>1008</v>
      </c>
      <c r="G553" s="0" t="inlineStr">
        <is>
          <t xml:space="preserve">В наличии</t>
        </is>
      </c>
      <c r="I553" s="8">
        <v>7</v>
      </c>
      <c r="J553" s="7" t="str">
        <f>HYPERLINK("https://klvmarket.ru/catalog/masla/transmissionnye/supergear_bronze_80w90_ls/?oid=3846","открыть")</f>
        <v>открыть</v>
      </c>
    </row>
    <row r="554">
      <c r="A554" s="0" t="inlineStr">
        <is>
          <t xml:space="preserve">Масла › Трансмиссионные</t>
        </is>
      </c>
      <c r="B554" s="0" t="inlineStr">
        <is>
          <t xml:space="preserve">PHI OIL</t>
        </is>
      </c>
      <c r="C554" s="0" t="inlineStr">
        <is>
          <t xml:space="preserve">Supergear Bronze 85W140</t>
        </is>
      </c>
      <c r="D554" s="0" t="inlineStr">
        <is>
          <t xml:space="preserve">20л</t>
        </is>
      </c>
      <c r="E554" s="4">
        <v>19335</v>
      </c>
      <c r="F554" s="5">
        <v>967</v>
      </c>
      <c r="G554" s="0" t="inlineStr">
        <is>
          <t xml:space="preserve">Под заказ</t>
        </is>
      </c>
      <c r="J554" s="7" t="str">
        <f>HYPERLINK("https://klvmarket.ru/catalog/masla/transmissionnye/supergear_bronze_85w140/?oid=3849","открыть")</f>
        <v>открыть</v>
      </c>
    </row>
    <row r="555">
      <c r="A555" s="0" t="inlineStr">
        <is>
          <t xml:space="preserve">Масла › Трансмиссионные</t>
        </is>
      </c>
      <c r="B555" s="0" t="inlineStr">
        <is>
          <t xml:space="preserve">PHI OIL</t>
        </is>
      </c>
      <c r="C555" s="0" t="inlineStr">
        <is>
          <t xml:space="preserve">Supergear Bronze 85W140</t>
        </is>
      </c>
      <c r="D555" s="0" t="inlineStr">
        <is>
          <t xml:space="preserve">200л</t>
        </is>
      </c>
      <c r="E555" s="4">
        <v>162128</v>
      </c>
      <c r="F555" s="5">
        <v>811</v>
      </c>
      <c r="G555" s="0" t="inlineStr">
        <is>
          <t xml:space="preserve">Под заказ</t>
        </is>
      </c>
      <c r="J555" s="7" t="str">
        <f>HYPERLINK("https://klvmarket.ru/catalog/masla/transmissionnye/supergear_bronze_85w140/?oid=3850","открыть")</f>
        <v>открыть</v>
      </c>
    </row>
    <row r="556">
      <c r="A556" s="0" t="inlineStr">
        <is>
          <t xml:space="preserve">Масла › Трансмиссионные</t>
        </is>
      </c>
      <c r="B556" s="0" t="inlineStr">
        <is>
          <t xml:space="preserve">PHI OIL</t>
        </is>
      </c>
      <c r="C556" s="0" t="inlineStr">
        <is>
          <t xml:space="preserve">Supergear Bronze 85W90 LS</t>
        </is>
      </c>
      <c r="E556" s="2" t="inlineStr">
        <is>
          <t xml:space="preserve">по запросу</t>
        </is>
      </c>
      <c r="G556" s="0" t="inlineStr">
        <is>
          <t xml:space="preserve">Нет в наличии</t>
        </is>
      </c>
      <c r="J556" s="7" t="str">
        <f>HYPERLINK("https://klvmarket.ru/catalog/masla/transmissionnye/supergear_bronze_85w90_ls/","открыть")</f>
        <v>открыть</v>
      </c>
    </row>
    <row r="557">
      <c r="A557" s="0" t="inlineStr">
        <is>
          <t xml:space="preserve">Масла › Трансмиссионные</t>
        </is>
      </c>
      <c r="B557" s="0" t="inlineStr">
        <is>
          <t xml:space="preserve">PHI OIL</t>
        </is>
      </c>
      <c r="C557" s="0" t="inlineStr">
        <is>
          <t xml:space="preserve">Turbine Oil Bronze 32</t>
        </is>
      </c>
      <c r="D557" s="0" t="inlineStr">
        <is>
          <t xml:space="preserve">200л</t>
        </is>
      </c>
      <c r="E557" s="4">
        <v>130898</v>
      </c>
      <c r="F557" s="5">
        <v>654</v>
      </c>
      <c r="G557" s="0" t="inlineStr">
        <is>
          <t xml:space="preserve">Под заказ</t>
        </is>
      </c>
      <c r="J557" s="7" t="str">
        <f>HYPERLINK("https://klvmarket.ru/catalog/masla/transmissionnye/turbine_oil_bronze_32/?oid=3930","открыть")</f>
        <v>открыть</v>
      </c>
    </row>
    <row r="558">
      <c r="A558" s="0" t="inlineStr">
        <is>
          <t xml:space="preserve">Масла › Трансмиссионные</t>
        </is>
      </c>
      <c r="B558" s="0" t="inlineStr">
        <is>
          <t xml:space="preserve">PHI OIL</t>
        </is>
      </c>
      <c r="C558" s="0" t="inlineStr">
        <is>
          <t xml:space="preserve">Turbine Oil Bronze 46</t>
        </is>
      </c>
      <c r="D558" s="0" t="inlineStr">
        <is>
          <t xml:space="preserve">200л</t>
        </is>
      </c>
      <c r="E558" s="4">
        <v>136103</v>
      </c>
      <c r="F558" s="5">
        <v>681</v>
      </c>
      <c r="G558" s="0" t="inlineStr">
        <is>
          <t xml:space="preserve">Под заказ</t>
        </is>
      </c>
      <c r="J558" s="7" t="str">
        <f>HYPERLINK("https://klvmarket.ru/catalog/masla/transmissionnye/turbine_oil_bronze_46/?oid=3932","открыть")</f>
        <v>открыть</v>
      </c>
    </row>
    <row r="559">
      <c r="A559" s="0" t="inlineStr">
        <is>
          <t xml:space="preserve">Масла › Трансмиссионные</t>
        </is>
      </c>
      <c r="B559" s="0" t="inlineStr">
        <is>
          <t xml:space="preserve">PHI OIL</t>
        </is>
      </c>
      <c r="C559" s="0" t="inlineStr">
        <is>
          <t xml:space="preserve">Turbine Oil CO Silver 32</t>
        </is>
      </c>
      <c r="D559" s="0" t="inlineStr">
        <is>
          <t xml:space="preserve">200л</t>
        </is>
      </c>
      <c r="E559" s="4">
        <v>157790</v>
      </c>
      <c r="F559" s="5">
        <v>789</v>
      </c>
      <c r="G559" s="0" t="inlineStr">
        <is>
          <t xml:space="preserve">Под заказ</t>
        </is>
      </c>
      <c r="J559" s="7" t="str">
        <f>HYPERLINK("https://klvmarket.ru/catalog/masla/transmissionnye/turbine_oil_co_silver_32/?oid=3934","открыть")</f>
        <v>открыть</v>
      </c>
    </row>
    <row r="560">
      <c r="A560" s="0" t="inlineStr">
        <is>
          <t xml:space="preserve">Масла › Трансмиссионные</t>
        </is>
      </c>
      <c r="B560" s="0" t="inlineStr">
        <is>
          <t xml:space="preserve">PHI OIL</t>
        </is>
      </c>
      <c r="C560" s="0" t="inlineStr">
        <is>
          <t xml:space="preserve">Turbine Oil CO Silver 46</t>
        </is>
      </c>
      <c r="D560" s="0" t="inlineStr">
        <is>
          <t xml:space="preserve">200л</t>
        </is>
      </c>
      <c r="E560" s="4">
        <v>157790</v>
      </c>
      <c r="F560" s="5">
        <v>789</v>
      </c>
      <c r="G560" s="0" t="inlineStr">
        <is>
          <t xml:space="preserve">Под заказ</t>
        </is>
      </c>
      <c r="J560" s="7" t="str">
        <f>HYPERLINK("https://klvmarket.ru/catalog/masla/transmissionnye/turbine_oil_co_silver_46/?oid=3936","открыть")</f>
        <v>открыть</v>
      </c>
    </row>
    <row r="561">
      <c r="A561" s="0" t="inlineStr">
        <is>
          <t xml:space="preserve">Масла › Трансмиссионные</t>
        </is>
      </c>
      <c r="B561" s="0" t="inlineStr">
        <is>
          <t xml:space="preserve">PHI OIL</t>
        </is>
      </c>
      <c r="C561" s="0" t="inlineStr">
        <is>
          <t xml:space="preserve">Turbine Oil GT Silver 32</t>
        </is>
      </c>
      <c r="D561" s="0" t="inlineStr">
        <is>
          <t xml:space="preserve">200л</t>
        </is>
      </c>
      <c r="E561" s="4">
        <v>164102</v>
      </c>
      <c r="F561" s="5">
        <v>821</v>
      </c>
      <c r="G561" s="0" t="inlineStr">
        <is>
          <t xml:space="preserve">Под заказ</t>
        </is>
      </c>
      <c r="J561" s="7" t="str">
        <f>HYPERLINK("https://klvmarket.ru/catalog/masla/transmissionnye/turbine_oil_gt_silver_32/?oid=3938","открыть")</f>
        <v>открыть</v>
      </c>
    </row>
    <row r="562">
      <c r="A562" s="0" t="inlineStr">
        <is>
          <t xml:space="preserve">Масла › Трансмиссионные</t>
        </is>
      </c>
      <c r="B562" s="0" t="inlineStr">
        <is>
          <t xml:space="preserve">PHI OIL</t>
        </is>
      </c>
      <c r="C562" s="0" t="inlineStr">
        <is>
          <t xml:space="preserve">Turbine Oil GT Silver 46</t>
        </is>
      </c>
      <c r="D562" s="0" t="inlineStr">
        <is>
          <t xml:space="preserve">200л</t>
        </is>
      </c>
      <c r="E562" s="2" t="inlineStr">
        <is>
          <t xml:space="preserve">по запросу</t>
        </is>
      </c>
      <c r="G562" s="0" t="inlineStr">
        <is>
          <t xml:space="preserve">Под заказ</t>
        </is>
      </c>
      <c r="J562" s="7" t="str">
        <f>HYPERLINK("https://klvmarket.ru/catalog/masla/transmissionnye/turbine_oil_gt_silver_46/?oid=3940","открыть")</f>
        <v>открыть</v>
      </c>
    </row>
    <row r="563">
      <c r="A563" s="0" t="inlineStr">
        <is>
          <t xml:space="preserve">Масла › Трансмиссионные</t>
        </is>
      </c>
      <c r="B563" s="0" t="inlineStr">
        <is>
          <t xml:space="preserve">PHI OIL</t>
        </is>
      </c>
      <c r="C563" s="0" t="inlineStr">
        <is>
          <t xml:space="preserve">Unigear Bronze 80W90</t>
        </is>
      </c>
      <c r="D563" s="0" t="inlineStr">
        <is>
          <t xml:space="preserve">20л</t>
        </is>
      </c>
      <c r="E563" s="4">
        <v>18929</v>
      </c>
      <c r="F563" s="5">
        <v>946</v>
      </c>
      <c r="G563" s="0" t="inlineStr">
        <is>
          <t xml:space="preserve">В наличии</t>
        </is>
      </c>
      <c r="I563" s="8">
        <v>2</v>
      </c>
      <c r="J563" s="7" t="str">
        <f>HYPERLINK("https://klvmarket.ru/catalog/masla/transmissionnye/unigear_bronze_80w90/?oid=3842","открыть")</f>
        <v>открыть</v>
      </c>
    </row>
    <row r="564">
      <c r="A564" s="0" t="inlineStr">
        <is>
          <t xml:space="preserve">Масла › Трансмиссионные</t>
        </is>
      </c>
      <c r="B564" s="0" t="inlineStr">
        <is>
          <t xml:space="preserve">PHI OIL</t>
        </is>
      </c>
      <c r="C564" s="0" t="inlineStr">
        <is>
          <t xml:space="preserve">Unigear Bronze 80W90</t>
        </is>
      </c>
      <c r="D564" s="0" t="inlineStr">
        <is>
          <t xml:space="preserve">200л</t>
        </is>
      </c>
      <c r="E564" s="4">
        <v>158224</v>
      </c>
      <c r="F564" s="5">
        <v>791</v>
      </c>
      <c r="G564" s="0" t="inlineStr">
        <is>
          <t xml:space="preserve">В наличии</t>
        </is>
      </c>
      <c r="I564" s="8">
        <v>1</v>
      </c>
      <c r="J564" s="7" t="str">
        <f>HYPERLINK("https://klvmarket.ru/catalog/masla/transmissionnye/unigear_bronze_80w90/?oid=3843","открыть")</f>
        <v>открыть</v>
      </c>
    </row>
    <row r="565">
      <c r="A565" s="0" t="inlineStr">
        <is>
          <t xml:space="preserve">Масла › Трансмиссионные</t>
        </is>
      </c>
      <c r="B565" s="0" t="inlineStr">
        <is>
          <t xml:space="preserve">PHI OIL</t>
        </is>
      </c>
      <c r="C565" s="0" t="inlineStr">
        <is>
          <t xml:space="preserve">Unigear Gold 75W90</t>
        </is>
      </c>
      <c r="D565" s="0" t="inlineStr">
        <is>
          <t xml:space="preserve">20л</t>
        </is>
      </c>
      <c r="E565" s="4">
        <v>61502</v>
      </c>
      <c r="F565" s="5">
        <v>3075</v>
      </c>
      <c r="G565" s="0" t="inlineStr">
        <is>
          <t xml:space="preserve">Под заказ</t>
        </is>
      </c>
      <c r="J565" s="7" t="str">
        <f>HYPERLINK("https://klvmarket.ru/catalog/masla/transmissionnye/unigear_gold_75w90/?oid=3858","открыть")</f>
        <v>открыть</v>
      </c>
    </row>
    <row r="566">
      <c r="A566" s="0" t="inlineStr">
        <is>
          <t xml:space="preserve">Масла › Трансмиссионные</t>
        </is>
      </c>
      <c r="B566" s="0" t="inlineStr">
        <is>
          <t xml:space="preserve">PHI OIL</t>
        </is>
      </c>
      <c r="C566" s="0" t="inlineStr">
        <is>
          <t xml:space="preserve">Unigear Gold 75W90</t>
        </is>
      </c>
      <c r="D566" s="0" t="inlineStr">
        <is>
          <t xml:space="preserve">200л</t>
        </is>
      </c>
      <c r="E566" s="4">
        <v>521046</v>
      </c>
      <c r="F566" s="5">
        <v>2605</v>
      </c>
      <c r="G566" s="0" t="inlineStr">
        <is>
          <t xml:space="preserve">Под заказ</t>
        </is>
      </c>
      <c r="J566" s="7" t="str">
        <f>HYPERLINK("https://klvmarket.ru/catalog/masla/transmissionnye/unigear_gold_75w90/?oid=3859","открыть")</f>
        <v>открыть</v>
      </c>
    </row>
    <row r="567">
      <c r="A567" s="0" t="inlineStr">
        <is>
          <t xml:space="preserve">Масла › Трансмиссионные</t>
        </is>
      </c>
      <c r="B567" s="0" t="inlineStr">
        <is>
          <t xml:space="preserve">PHI OIL</t>
        </is>
      </c>
      <c r="C567" s="0" t="inlineStr">
        <is>
          <t xml:space="preserve">Unigear Silver 75W90</t>
        </is>
      </c>
      <c r="D567" s="0" t="inlineStr">
        <is>
          <t xml:space="preserve">20л</t>
        </is>
      </c>
      <c r="E567" s="4">
        <v>30150</v>
      </c>
      <c r="F567" s="5">
        <v>1508</v>
      </c>
      <c r="G567" s="0" t="inlineStr">
        <is>
          <t xml:space="preserve">В наличии</t>
        </is>
      </c>
      <c r="I567" s="8">
        <v>10</v>
      </c>
      <c r="J567" s="7" t="str">
        <f>HYPERLINK("https://klvmarket.ru/catalog/masla/transmissionnye/unigear_silver_75w90/?oid=3852","открыть")</f>
        <v>открыть</v>
      </c>
    </row>
    <row r="568">
      <c r="A568" s="0" t="inlineStr">
        <is>
          <t xml:space="preserve">Масла › Трансмиссионные</t>
        </is>
      </c>
      <c r="B568" s="0" t="inlineStr">
        <is>
          <t xml:space="preserve">PHI OIL</t>
        </is>
      </c>
      <c r="C568" s="0" t="inlineStr">
        <is>
          <t xml:space="preserve">Unigear Silver 75W90</t>
        </is>
      </c>
      <c r="D568" s="0" t="inlineStr">
        <is>
          <t xml:space="preserve">200л</t>
        </is>
      </c>
      <c r="E568" s="4">
        <v>255225</v>
      </c>
      <c r="F568" s="5">
        <v>1276</v>
      </c>
      <c r="G568" s="0" t="inlineStr">
        <is>
          <t xml:space="preserve">В наличии</t>
        </is>
      </c>
      <c r="J568" s="7" t="str">
        <f>HYPERLINK("https://klvmarket.ru/catalog/masla/transmissionnye/unigear_silver_75w90/?oid=3853","открыть")</f>
        <v>открыть</v>
      </c>
    </row>
    <row r="569">
      <c r="A569" s="0" t="inlineStr">
        <is>
          <t xml:space="preserve">Масла › Трансмиссионные</t>
        </is>
      </c>
      <c r="B569" s="0" t="inlineStr">
        <is>
          <t xml:space="preserve">PHI OIL</t>
        </is>
      </c>
      <c r="C569" s="0" t="inlineStr">
        <is>
          <t xml:space="preserve">Universus Bronze 10W30</t>
        </is>
      </c>
      <c r="D569" s="0" t="inlineStr">
        <is>
          <t xml:space="preserve">20л</t>
        </is>
      </c>
      <c r="E569" s="4">
        <v>17215</v>
      </c>
      <c r="F569" s="5">
        <v>861</v>
      </c>
      <c r="G569" s="0" t="inlineStr">
        <is>
          <t xml:space="preserve">В наличии</t>
        </is>
      </c>
      <c r="I569" s="8">
        <v>21</v>
      </c>
      <c r="J569" s="7" t="str">
        <f>HYPERLINK("https://klvmarket.ru/catalog/masla/transmissionnye/universus_bronze_10w30/?oid=3815","открыть")</f>
        <v>открыть</v>
      </c>
    </row>
    <row r="570">
      <c r="A570" s="0" t="inlineStr">
        <is>
          <t xml:space="preserve">Масла › Трансмиссионные</t>
        </is>
      </c>
      <c r="B570" s="0" t="inlineStr">
        <is>
          <t xml:space="preserve">PHI OIL</t>
        </is>
      </c>
      <c r="C570" s="0" t="inlineStr">
        <is>
          <t xml:space="preserve">Universus Bronze 10W30</t>
        </is>
      </c>
      <c r="D570" s="0" t="inlineStr">
        <is>
          <t xml:space="preserve">200л</t>
        </is>
      </c>
      <c r="E570" s="4">
        <v>141741</v>
      </c>
      <c r="F570" s="5">
        <v>709</v>
      </c>
      <c r="G570" s="0" t="inlineStr">
        <is>
          <t xml:space="preserve">В наличии</t>
        </is>
      </c>
      <c r="I570" s="8">
        <v>2</v>
      </c>
      <c r="J570" s="7" t="str">
        <f>HYPERLINK("https://klvmarket.ru/catalog/masla/transmissionnye/universus_bronze_10w30/?oid=3816","открыть")</f>
        <v>открыть</v>
      </c>
    </row>
    <row r="571">
      <c r="A571" s="0" t="inlineStr">
        <is>
          <t xml:space="preserve">Масла › Трансмиссионные</t>
        </is>
      </c>
      <c r="B571" s="0" t="inlineStr">
        <is>
          <t xml:space="preserve">PHI OIL</t>
        </is>
      </c>
      <c r="C571" s="0" t="inlineStr">
        <is>
          <t xml:space="preserve">Universus GT Silver 5W30</t>
        </is>
      </c>
      <c r="D571" s="0" t="inlineStr">
        <is>
          <t xml:space="preserve">20л</t>
        </is>
      </c>
      <c r="E571" s="4">
        <v>19561</v>
      </c>
      <c r="F571" s="5">
        <v>978</v>
      </c>
      <c r="G571" s="0" t="inlineStr">
        <is>
          <t xml:space="preserve">В наличии</t>
        </is>
      </c>
      <c r="I571" s="8">
        <v>13</v>
      </c>
      <c r="J571" s="7" t="str">
        <f>HYPERLINK("https://klvmarket.ru/catalog/masla/transmissionnye/universus_gt_silver_5w30/?oid=3818","открыть")</f>
        <v>открыть</v>
      </c>
    </row>
    <row r="572">
      <c r="A572" s="0" t="inlineStr">
        <is>
          <t xml:space="preserve">Масла › Трансмиссионные</t>
        </is>
      </c>
      <c r="B572" s="0" t="inlineStr">
        <is>
          <t xml:space="preserve">PHI OIL</t>
        </is>
      </c>
      <c r="C572" s="0" t="inlineStr">
        <is>
          <t xml:space="preserve">Universus GT Silver 5W30</t>
        </is>
      </c>
      <c r="D572" s="0" t="inlineStr">
        <is>
          <t xml:space="preserve">200л</t>
        </is>
      </c>
      <c r="E572" s="4">
        <v>164297</v>
      </c>
      <c r="F572" s="5">
        <v>821</v>
      </c>
      <c r="G572" s="0" t="inlineStr">
        <is>
          <t xml:space="preserve">В наличии</t>
        </is>
      </c>
      <c r="J572" s="7" t="str">
        <f>HYPERLINK("https://klvmarket.ru/catalog/masla/transmissionnye/universus_gt_silver_5w30/?oid=3819","открыть")</f>
        <v>открыть</v>
      </c>
    </row>
    <row r="573">
      <c r="A573" s="0" t="inlineStr">
        <is>
          <t xml:space="preserve">Масла › Трансмиссионные</t>
        </is>
      </c>
      <c r="B573" s="0" t="inlineStr">
        <is>
          <t xml:space="preserve">PHI OIL</t>
        </is>
      </c>
      <c r="C573" s="0" t="inlineStr">
        <is>
          <t xml:space="preserve">Universus GT Silver 75</t>
        </is>
      </c>
      <c r="D573" s="0" t="inlineStr">
        <is>
          <t xml:space="preserve">20л</t>
        </is>
      </c>
      <c r="E573" s="4">
        <v>20313</v>
      </c>
      <c r="F573" s="5">
        <v>1016</v>
      </c>
      <c r="G573" s="0" t="inlineStr">
        <is>
          <t xml:space="preserve">Нет в наличии</t>
        </is>
      </c>
      <c r="J573" s="7" t="str">
        <f>HYPERLINK("https://klvmarket.ru/catalog/masla/transmissionnye/universus_gt_silver_75/?oid=3821","открыть")</f>
        <v>открыть</v>
      </c>
    </row>
    <row r="574">
      <c r="A574" s="0" t="inlineStr">
        <is>
          <t xml:space="preserve">Масла › Трансмиссионные</t>
        </is>
      </c>
      <c r="B574" s="0" t="inlineStr">
        <is>
          <t xml:space="preserve">PHI OIL</t>
        </is>
      </c>
      <c r="C574" s="0" t="inlineStr">
        <is>
          <t xml:space="preserve">Universus GT Silver 75</t>
        </is>
      </c>
      <c r="D574" s="0" t="inlineStr">
        <is>
          <t xml:space="preserve">200л</t>
        </is>
      </c>
      <c r="E574" s="4">
        <v>170869</v>
      </c>
      <c r="F574" s="5">
        <v>854</v>
      </c>
      <c r="G574" s="0" t="inlineStr">
        <is>
          <t xml:space="preserve">Нет в наличии</t>
        </is>
      </c>
      <c r="J574" s="7" t="str">
        <f>HYPERLINK("https://klvmarket.ru/catalog/masla/transmissionnye/universus_gt_silver_75/?oid=3822","открыть")</f>
        <v>открыть</v>
      </c>
    </row>
    <row r="575">
      <c r="A575" s="0" t="inlineStr">
        <is>
          <t xml:space="preserve">Масла › Трансмиссионные</t>
        </is>
      </c>
      <c r="B575" s="0" t="inlineStr">
        <is>
          <t xml:space="preserve">PHI OIL</t>
        </is>
      </c>
      <c r="C575" s="0" t="inlineStr">
        <is>
          <t xml:space="preserve">Жидкость трансмиссионная Approved ATF D VI PHI OIL</t>
        </is>
      </c>
      <c r="D575" s="0" t="inlineStr">
        <is>
          <t xml:space="preserve">1л</t>
        </is>
      </c>
      <c r="E575" s="4">
        <v>1968</v>
      </c>
      <c r="F575" s="5">
        <v>1968</v>
      </c>
      <c r="G575" s="0" t="inlineStr">
        <is>
          <t xml:space="preserve">Под заказ</t>
        </is>
      </c>
      <c r="I575" s="8">
        <v>528</v>
      </c>
      <c r="J575" s="7" t="str">
        <f>HYPERLINK("https://klvmarket.ru/catalog/masla/transmissionnye/approved_atf_d_vi/?oid=3807","открыть")</f>
        <v>открыть</v>
      </c>
    </row>
    <row r="576">
      <c r="A576" s="0" t="inlineStr">
        <is>
          <t xml:space="preserve">Масла › Трансмиссионные</t>
        </is>
      </c>
      <c r="B576" s="0" t="inlineStr">
        <is>
          <t xml:space="preserve">PHI OIL</t>
        </is>
      </c>
      <c r="C576" s="0" t="inlineStr">
        <is>
          <t xml:space="preserve">Жидкость трансмиссионная Approved ATF D VI PHI OIL</t>
        </is>
      </c>
      <c r="D576" s="0" t="inlineStr">
        <is>
          <t xml:space="preserve">20л</t>
        </is>
      </c>
      <c r="E576" s="4">
        <v>19786</v>
      </c>
      <c r="F576" s="5">
        <v>989</v>
      </c>
      <c r="G576" s="0" t="inlineStr">
        <is>
          <t xml:space="preserve">Под заказ</t>
        </is>
      </c>
      <c r="I576" s="8">
        <v>47</v>
      </c>
      <c r="J576" s="7" t="str">
        <f>HYPERLINK("https://klvmarket.ru/catalog/masla/transmissionnye/approved_atf_d_vi/?oid=3808","открыть")</f>
        <v>открыть</v>
      </c>
    </row>
    <row r="577">
      <c r="A577" s="0" t="inlineStr">
        <is>
          <t xml:space="preserve">Масла › Трансмиссионные</t>
        </is>
      </c>
      <c r="B577" s="0" t="inlineStr">
        <is>
          <t xml:space="preserve">PHI OIL</t>
        </is>
      </c>
      <c r="C577" s="0" t="inlineStr">
        <is>
          <t xml:space="preserve">Жидкость трансмиссионная Approved ATF D VI PHI OIL</t>
        </is>
      </c>
      <c r="D577" s="0" t="inlineStr">
        <is>
          <t xml:space="preserve">200л</t>
        </is>
      </c>
      <c r="E577" s="4">
        <v>173124</v>
      </c>
      <c r="F577" s="5">
        <v>866</v>
      </c>
      <c r="G577" s="0" t="inlineStr">
        <is>
          <t xml:space="preserve">Под заказ</t>
        </is>
      </c>
      <c r="I577" s="8">
        <v>2</v>
      </c>
      <c r="J577" s="7" t="str">
        <f>HYPERLINK("https://klvmarket.ru/catalog/masla/transmissionnye/approved_atf_d_vi/?oid=3809","открыть")</f>
        <v>открыть</v>
      </c>
    </row>
    <row r="578">
      <c r="A578" s="0" t="inlineStr">
        <is>
          <t xml:space="preserve">Масла › Трансмиссионные</t>
        </is>
      </c>
      <c r="B578" s="0" t="inlineStr">
        <is>
          <t xml:space="preserve">OTS</t>
        </is>
      </c>
      <c r="C578" s="0" t="inlineStr">
        <is>
          <t xml:space="preserve">Жидкость трансмиссионная OTS HD 203 30</t>
        </is>
      </c>
      <c r="D578" s="0" t="inlineStr">
        <is>
          <t xml:space="preserve">1л</t>
        </is>
      </c>
      <c r="E578" s="2" t="inlineStr">
        <is>
          <t xml:space="preserve">по запросу</t>
        </is>
      </c>
      <c r="G578" s="0" t="inlineStr">
        <is>
          <t xml:space="preserve">Под заказ</t>
        </is>
      </c>
      <c r="J578" s="7" t="str">
        <f>HYPERLINK("https://klvmarket.ru/catalog/masla/transmissionnye/maslo_transmissionnoe_ots_hd_203/?oid=4030","открыть")</f>
        <v>открыть</v>
      </c>
    </row>
    <row r="579">
      <c r="A579" s="0" t="inlineStr">
        <is>
          <t xml:space="preserve">Масла › Трансмиссионные</t>
        </is>
      </c>
      <c r="B579" s="0" t="inlineStr">
        <is>
          <t xml:space="preserve">OTS</t>
        </is>
      </c>
      <c r="C579" s="0" t="inlineStr">
        <is>
          <t xml:space="preserve">Жидкость трансмиссионная OTS HD 203 30</t>
        </is>
      </c>
      <c r="D579" s="0" t="inlineStr">
        <is>
          <t xml:space="preserve">5л</t>
        </is>
      </c>
      <c r="E579" s="2" t="inlineStr">
        <is>
          <t xml:space="preserve">по запросу</t>
        </is>
      </c>
      <c r="G579" s="0" t="inlineStr">
        <is>
          <t xml:space="preserve">Под заказ</t>
        </is>
      </c>
      <c r="J579" s="7" t="str">
        <f>HYPERLINK("https://klvmarket.ru/catalog/masla/transmissionnye/maslo_transmissionnoe_ots_hd_203/?oid=4031","открыть")</f>
        <v>открыть</v>
      </c>
    </row>
    <row r="580">
      <c r="A580" s="0" t="inlineStr">
        <is>
          <t xml:space="preserve">Масла › Трансмиссионные</t>
        </is>
      </c>
      <c r="B580" s="0" t="inlineStr">
        <is>
          <t xml:space="preserve">OTS</t>
        </is>
      </c>
      <c r="C580" s="0" t="inlineStr">
        <is>
          <t xml:space="preserve">Жидкость трансмиссионная OTS HD 203 30</t>
        </is>
      </c>
      <c r="D580" s="0" t="inlineStr">
        <is>
          <t xml:space="preserve">20л</t>
        </is>
      </c>
      <c r="E580" s="2" t="inlineStr">
        <is>
          <t xml:space="preserve">по запросу</t>
        </is>
      </c>
      <c r="G580" s="0" t="inlineStr">
        <is>
          <t xml:space="preserve">Под заказ</t>
        </is>
      </c>
      <c r="J580" s="7" t="str">
        <f>HYPERLINK("https://klvmarket.ru/catalog/masla/transmissionnye/maslo_transmissionnoe_ots_hd_203/?oid=4032","открыть")</f>
        <v>открыть</v>
      </c>
    </row>
    <row r="581">
      <c r="A581" s="0" t="inlineStr">
        <is>
          <t xml:space="preserve">Масла › Трансмиссионные</t>
        </is>
      </c>
      <c r="B581" s="0" t="inlineStr">
        <is>
          <t xml:space="preserve">OTS</t>
        </is>
      </c>
      <c r="C581" s="0" t="inlineStr">
        <is>
          <t xml:space="preserve">Жидкость трансмиссионная OTS HD 203 30</t>
        </is>
      </c>
      <c r="D581" s="0" t="inlineStr">
        <is>
          <t xml:space="preserve">205л</t>
        </is>
      </c>
      <c r="E581" s="2" t="inlineStr">
        <is>
          <t xml:space="preserve">по запросу</t>
        </is>
      </c>
      <c r="G581" s="0" t="inlineStr">
        <is>
          <t xml:space="preserve">Под заказ</t>
        </is>
      </c>
      <c r="J581" s="7" t="str">
        <f>HYPERLINK("https://klvmarket.ru/catalog/masla/transmissionnye/maslo_transmissionnoe_ots_hd_203/?oid=4033","открыть")</f>
        <v>открыть</v>
      </c>
    </row>
    <row r="582">
      <c r="A582" s="0" t="inlineStr">
        <is>
          <t xml:space="preserve">Масла › Трансмиссионные</t>
        </is>
      </c>
      <c r="C582" s="0" t="inlineStr">
        <is>
          <t xml:space="preserve">Жидкость трансмиссионная OTS HD 204</t>
        </is>
      </c>
      <c r="D582" s="0" t="inlineStr">
        <is>
          <t xml:space="preserve">1л</t>
        </is>
      </c>
      <c r="E582" s="2" t="inlineStr">
        <is>
          <t xml:space="preserve">по запросу</t>
        </is>
      </c>
      <c r="G582" s="0" t="inlineStr">
        <is>
          <t xml:space="preserve">Под заказ</t>
        </is>
      </c>
      <c r="J582" s="7" t="str">
        <f>HYPERLINK("https://klvmarket.ru/catalog/masla/transmissionnye/zhidkost_transmissionnaya_ots_hd_204/?oid=4035","открыть")</f>
        <v>открыть</v>
      </c>
    </row>
    <row r="583">
      <c r="A583" s="0" t="inlineStr">
        <is>
          <t xml:space="preserve">Масла › Трансмиссионные</t>
        </is>
      </c>
      <c r="C583" s="0" t="inlineStr">
        <is>
          <t xml:space="preserve">Жидкость трансмиссионная OTS HD 204</t>
        </is>
      </c>
      <c r="D583" s="0" t="inlineStr">
        <is>
          <t xml:space="preserve">5л</t>
        </is>
      </c>
      <c r="E583" s="2" t="inlineStr">
        <is>
          <t xml:space="preserve">по запросу</t>
        </is>
      </c>
      <c r="G583" s="0" t="inlineStr">
        <is>
          <t xml:space="preserve">Под заказ</t>
        </is>
      </c>
      <c r="J583" s="7" t="str">
        <f>HYPERLINK("https://klvmarket.ru/catalog/masla/transmissionnye/zhidkost_transmissionnaya_ots_hd_204/?oid=4036","открыть")</f>
        <v>открыть</v>
      </c>
    </row>
    <row r="584">
      <c r="A584" s="0" t="inlineStr">
        <is>
          <t xml:space="preserve">Масла › Трансмиссионные</t>
        </is>
      </c>
      <c r="C584" s="0" t="inlineStr">
        <is>
          <t xml:space="preserve">Жидкость трансмиссионная OTS HD 204</t>
        </is>
      </c>
      <c r="D584" s="0" t="inlineStr">
        <is>
          <t xml:space="preserve">20л</t>
        </is>
      </c>
      <c r="E584" s="2" t="inlineStr">
        <is>
          <t xml:space="preserve">по запросу</t>
        </is>
      </c>
      <c r="G584" s="0" t="inlineStr">
        <is>
          <t xml:space="preserve">Под заказ</t>
        </is>
      </c>
      <c r="J584" s="7" t="str">
        <f>HYPERLINK("https://klvmarket.ru/catalog/masla/transmissionnye/zhidkost_transmissionnaya_ots_hd_204/?oid=4037","открыть")</f>
        <v>открыть</v>
      </c>
    </row>
    <row r="585">
      <c r="A585" s="0" t="inlineStr">
        <is>
          <t xml:space="preserve">Масла › Трансмиссионные</t>
        </is>
      </c>
      <c r="C585" s="0" t="inlineStr">
        <is>
          <t xml:space="preserve">Жидкость трансмиссионная OTS HD 204</t>
        </is>
      </c>
      <c r="D585" s="0" t="inlineStr">
        <is>
          <t xml:space="preserve">205л</t>
        </is>
      </c>
      <c r="E585" s="2" t="inlineStr">
        <is>
          <t xml:space="preserve">по запросу</t>
        </is>
      </c>
      <c r="G585" s="0" t="inlineStr">
        <is>
          <t xml:space="preserve">Под заказ</t>
        </is>
      </c>
      <c r="J585" s="7" t="str">
        <f>HYPERLINK("https://klvmarket.ru/catalog/masla/transmissionnye/zhidkost_transmissionnaya_ots_hd_204/?oid=4038","открыть")</f>
        <v>открыть</v>
      </c>
    </row>
    <row r="586">
      <c r="A586" s="0" t="inlineStr">
        <is>
          <t xml:space="preserve">Масла › Трансмиссионные</t>
        </is>
      </c>
      <c r="C586" s="0" t="inlineStr">
        <is>
          <t xml:space="preserve">Жидкость трансмиссионная OTS HD 205 SAE 50</t>
        </is>
      </c>
      <c r="D586" s="0" t="inlineStr">
        <is>
          <t xml:space="preserve">1л</t>
        </is>
      </c>
      <c r="E586" s="2" t="inlineStr">
        <is>
          <t xml:space="preserve">по запросу</t>
        </is>
      </c>
      <c r="G586" s="0" t="inlineStr">
        <is>
          <t xml:space="preserve">Под заказ</t>
        </is>
      </c>
      <c r="J586" s="7" t="str">
        <f>HYPERLINK("https://klvmarket.ru/catalog/masla/transmissionnye/zhidkost_transmissionnaya_ots_hd_205_sae_50/?oid=4040","открыть")</f>
        <v>открыть</v>
      </c>
    </row>
    <row r="587">
      <c r="A587" s="0" t="inlineStr">
        <is>
          <t xml:space="preserve">Масла › Трансмиссионные</t>
        </is>
      </c>
      <c r="C587" s="0" t="inlineStr">
        <is>
          <t xml:space="preserve">Жидкость трансмиссионная OTS HD 205 SAE 50</t>
        </is>
      </c>
      <c r="D587" s="0" t="inlineStr">
        <is>
          <t xml:space="preserve">5л</t>
        </is>
      </c>
      <c r="E587" s="2" t="inlineStr">
        <is>
          <t xml:space="preserve">по запросу</t>
        </is>
      </c>
      <c r="G587" s="0" t="inlineStr">
        <is>
          <t xml:space="preserve">Под заказ</t>
        </is>
      </c>
      <c r="J587" s="7" t="str">
        <f>HYPERLINK("https://klvmarket.ru/catalog/masla/transmissionnye/zhidkost_transmissionnaya_ots_hd_205_sae_50/?oid=4041","открыть")</f>
        <v>открыть</v>
      </c>
    </row>
    <row r="588">
      <c r="A588" s="0" t="inlineStr">
        <is>
          <t xml:space="preserve">Масла › Трансмиссионные</t>
        </is>
      </c>
      <c r="C588" s="0" t="inlineStr">
        <is>
          <t xml:space="preserve">Жидкость трансмиссионная OTS HD 205 SAE 50</t>
        </is>
      </c>
      <c r="D588" s="0" t="inlineStr">
        <is>
          <t xml:space="preserve">20л</t>
        </is>
      </c>
      <c r="E588" s="2" t="inlineStr">
        <is>
          <t xml:space="preserve">по запросу</t>
        </is>
      </c>
      <c r="G588" s="0" t="inlineStr">
        <is>
          <t xml:space="preserve">Под заказ</t>
        </is>
      </c>
      <c r="J588" s="7" t="str">
        <f>HYPERLINK("https://klvmarket.ru/catalog/masla/transmissionnye/zhidkost_transmissionnaya_ots_hd_205_sae_50/?oid=4042","открыть")</f>
        <v>открыть</v>
      </c>
    </row>
    <row r="589">
      <c r="A589" s="0" t="inlineStr">
        <is>
          <t xml:space="preserve">Масла › Трансмиссионные</t>
        </is>
      </c>
      <c r="C589" s="0" t="inlineStr">
        <is>
          <t xml:space="preserve">Жидкость трансмиссионная OTS HD 205 SAE 50</t>
        </is>
      </c>
      <c r="D589" s="0" t="inlineStr">
        <is>
          <t xml:space="preserve">205л</t>
        </is>
      </c>
      <c r="E589" s="2" t="inlineStr">
        <is>
          <t xml:space="preserve">по запросу</t>
        </is>
      </c>
      <c r="G589" s="0" t="inlineStr">
        <is>
          <t xml:space="preserve">Под заказ</t>
        </is>
      </c>
      <c r="J589" s="7" t="str">
        <f>HYPERLINK("https://klvmarket.ru/catalog/masla/transmissionnye/zhidkost_transmissionnaya_ots_hd_205_sae_50/?oid=4043","открыть")</f>
        <v>открыть</v>
      </c>
    </row>
    <row r="590">
      <c r="A590" s="0" t="inlineStr">
        <is>
          <t xml:space="preserve">Масла › Трансмиссионные</t>
        </is>
      </c>
      <c r="C590" s="0" t="inlineStr">
        <is>
          <t xml:space="preserve">Жидкость трансмиссионная OTS HD 206 60</t>
        </is>
      </c>
      <c r="D590" s="0" t="inlineStr">
        <is>
          <t xml:space="preserve">1л</t>
        </is>
      </c>
      <c r="E590" s="2" t="inlineStr">
        <is>
          <t xml:space="preserve">по запросу</t>
        </is>
      </c>
      <c r="G590" s="0" t="inlineStr">
        <is>
          <t xml:space="preserve">Под заказ</t>
        </is>
      </c>
      <c r="J590" s="7" t="str">
        <f>HYPERLINK("https://klvmarket.ru/catalog/masla/transmissionnye/zhidkost_transmissionnaya_ots_hd_206_60/?oid=4044","открыть")</f>
        <v>открыть</v>
      </c>
    </row>
    <row r="591">
      <c r="A591" s="0" t="inlineStr">
        <is>
          <t xml:space="preserve">Масла › Трансмиссионные</t>
        </is>
      </c>
      <c r="C591" s="0" t="inlineStr">
        <is>
          <t xml:space="preserve">Жидкость трансмиссионная OTS HD 206 60</t>
        </is>
      </c>
      <c r="D591" s="0" t="inlineStr">
        <is>
          <t xml:space="preserve">5л</t>
        </is>
      </c>
      <c r="E591" s="2" t="inlineStr">
        <is>
          <t xml:space="preserve">по запросу</t>
        </is>
      </c>
      <c r="G591" s="0" t="inlineStr">
        <is>
          <t xml:space="preserve">Под заказ</t>
        </is>
      </c>
      <c r="J591" s="7" t="str">
        <f>HYPERLINK("https://klvmarket.ru/catalog/masla/transmissionnye/zhidkost_transmissionnaya_ots_hd_206_60/?oid=4045","открыть")</f>
        <v>открыть</v>
      </c>
    </row>
    <row r="592">
      <c r="A592" s="0" t="inlineStr">
        <is>
          <t xml:space="preserve">Масла › Трансмиссионные</t>
        </is>
      </c>
      <c r="C592" s="0" t="inlineStr">
        <is>
          <t xml:space="preserve">Жидкость трансмиссионная OTS HD 206 60</t>
        </is>
      </c>
      <c r="D592" s="0" t="inlineStr">
        <is>
          <t xml:space="preserve">20л</t>
        </is>
      </c>
      <c r="E592" s="2" t="inlineStr">
        <is>
          <t xml:space="preserve">по запросу</t>
        </is>
      </c>
      <c r="G592" s="0" t="inlineStr">
        <is>
          <t xml:space="preserve">Под заказ</t>
        </is>
      </c>
      <c r="J592" s="7" t="str">
        <f>HYPERLINK("https://klvmarket.ru/catalog/masla/transmissionnye/zhidkost_transmissionnaya_ots_hd_206_60/?oid=4046","открыть")</f>
        <v>открыть</v>
      </c>
    </row>
    <row r="593">
      <c r="A593" s="0" t="inlineStr">
        <is>
          <t xml:space="preserve">Масла › Трансмиссионные</t>
        </is>
      </c>
      <c r="C593" s="0" t="inlineStr">
        <is>
          <t xml:space="preserve">Жидкость трансмиссионная OTS HD 206 60</t>
        </is>
      </c>
      <c r="D593" s="0" t="inlineStr">
        <is>
          <t xml:space="preserve">200л</t>
        </is>
      </c>
      <c r="E593" s="2" t="inlineStr">
        <is>
          <t xml:space="preserve">по запросу</t>
        </is>
      </c>
      <c r="G593" s="0" t="inlineStr">
        <is>
          <t xml:space="preserve">Под заказ</t>
        </is>
      </c>
      <c r="J593" s="7" t="str">
        <f>HYPERLINK("https://klvmarket.ru/catalog/masla/transmissionnye/zhidkost_transmissionnaya_ots_hd_206_60/?oid=4047","открыть")</f>
        <v>открыть</v>
      </c>
    </row>
    <row r="594">
      <c r="A594" s="0" t="inlineStr">
        <is>
          <t xml:space="preserve">Масла › Трансмиссионные</t>
        </is>
      </c>
      <c r="C594" s="0" t="inlineStr">
        <is>
          <t xml:space="preserve">Жидкость трансмиссионная OTS HD 209 0W-20</t>
        </is>
      </c>
      <c r="D594" s="0" t="inlineStr">
        <is>
          <t xml:space="preserve">1л</t>
        </is>
      </c>
      <c r="E594" s="2" t="inlineStr">
        <is>
          <t xml:space="preserve">по запросу</t>
        </is>
      </c>
      <c r="G594" s="0" t="inlineStr">
        <is>
          <t xml:space="preserve">Под заказ</t>
        </is>
      </c>
      <c r="J594" s="7" t="str">
        <f>HYPERLINK("https://klvmarket.ru/catalog/masla/transmissionnye/zhidkost_transmissionnaya_ots_hd_209_0w_20/?oid=4050","открыть")</f>
        <v>открыть</v>
      </c>
    </row>
    <row r="595">
      <c r="A595" s="0" t="inlineStr">
        <is>
          <t xml:space="preserve">Масла › Трансмиссионные</t>
        </is>
      </c>
      <c r="C595" s="0" t="inlineStr">
        <is>
          <t xml:space="preserve">Жидкость трансмиссионная OTS HD 209 0W-20</t>
        </is>
      </c>
      <c r="D595" s="0" t="inlineStr">
        <is>
          <t xml:space="preserve">5л</t>
        </is>
      </c>
      <c r="E595" s="2" t="inlineStr">
        <is>
          <t xml:space="preserve">по запросу</t>
        </is>
      </c>
      <c r="G595" s="0" t="inlineStr">
        <is>
          <t xml:space="preserve">Под заказ</t>
        </is>
      </c>
      <c r="J595" s="7" t="str">
        <f>HYPERLINK("https://klvmarket.ru/catalog/masla/transmissionnye/zhidkost_transmissionnaya_ots_hd_209_0w_20/?oid=4049","открыть")</f>
        <v>открыть</v>
      </c>
    </row>
    <row r="596">
      <c r="A596" s="0" t="inlineStr">
        <is>
          <t xml:space="preserve">Масла › Трансмиссионные</t>
        </is>
      </c>
      <c r="C596" s="0" t="inlineStr">
        <is>
          <t xml:space="preserve">Жидкость трансмиссионная OTS HD 209 0W-20</t>
        </is>
      </c>
      <c r="D596" s="0" t="inlineStr">
        <is>
          <t xml:space="preserve">20л</t>
        </is>
      </c>
      <c r="E596" s="2" t="inlineStr">
        <is>
          <t xml:space="preserve">по запросу</t>
        </is>
      </c>
      <c r="G596" s="0" t="inlineStr">
        <is>
          <t xml:space="preserve">Под заказ</t>
        </is>
      </c>
      <c r="J596" s="7" t="str">
        <f>HYPERLINK("https://klvmarket.ru/catalog/masla/transmissionnye/zhidkost_transmissionnaya_ots_hd_209_0w_20/?oid=4051","открыть")</f>
        <v>открыть</v>
      </c>
    </row>
    <row r="597">
      <c r="A597" s="0" t="inlineStr">
        <is>
          <t xml:space="preserve">Масла › Трансмиссионные</t>
        </is>
      </c>
      <c r="C597" s="0" t="inlineStr">
        <is>
          <t xml:space="preserve">Жидкость трансмиссионная OTS HD 209 0W-20</t>
        </is>
      </c>
      <c r="D597" s="0" t="inlineStr">
        <is>
          <t xml:space="preserve">205л</t>
        </is>
      </c>
      <c r="E597" s="2" t="inlineStr">
        <is>
          <t xml:space="preserve">по запросу</t>
        </is>
      </c>
      <c r="G597" s="0" t="inlineStr">
        <is>
          <t xml:space="preserve">Под заказ</t>
        </is>
      </c>
      <c r="J597" s="7" t="str">
        <f>HYPERLINK("https://klvmarket.ru/catalog/masla/transmissionnye/zhidkost_transmissionnaya_ots_hd_209_0w_20/?oid=4052","открыть")</f>
        <v>открыть</v>
      </c>
    </row>
    <row r="598">
      <c r="A598" s="0" t="inlineStr">
        <is>
          <t xml:space="preserve">Масла › Трансмиссионные</t>
        </is>
      </c>
      <c r="C598" s="0" t="inlineStr">
        <is>
          <t xml:space="preserve">Жидкость трансмиссионная OTS HD 210</t>
        </is>
      </c>
      <c r="D598" s="0" t="inlineStr">
        <is>
          <t xml:space="preserve">1л</t>
        </is>
      </c>
      <c r="E598" s="2" t="inlineStr">
        <is>
          <t xml:space="preserve">по запросу</t>
        </is>
      </c>
      <c r="G598" s="0" t="inlineStr">
        <is>
          <t xml:space="preserve">Под заказ</t>
        </is>
      </c>
      <c r="J598" s="7" t="str">
        <f>HYPERLINK("https://klvmarket.ru/catalog/masla/transmissionnye/zhidkost_transmissionnaya_ots_hd_210/?oid=4054","открыть")</f>
        <v>открыть</v>
      </c>
    </row>
    <row r="599">
      <c r="A599" s="0" t="inlineStr">
        <is>
          <t xml:space="preserve">Масла › Трансмиссионные</t>
        </is>
      </c>
      <c r="C599" s="0" t="inlineStr">
        <is>
          <t xml:space="preserve">Жидкость трансмиссионная OTS HD 210</t>
        </is>
      </c>
      <c r="D599" s="0" t="inlineStr">
        <is>
          <t xml:space="preserve">5л</t>
        </is>
      </c>
      <c r="E599" s="2" t="inlineStr">
        <is>
          <t xml:space="preserve">по запросу</t>
        </is>
      </c>
      <c r="G599" s="0" t="inlineStr">
        <is>
          <t xml:space="preserve">Под заказ</t>
        </is>
      </c>
      <c r="J599" s="7" t="str">
        <f>HYPERLINK("https://klvmarket.ru/catalog/masla/transmissionnye/zhidkost_transmissionnaya_ots_hd_210/?oid=4055","открыть")</f>
        <v>открыть</v>
      </c>
    </row>
    <row r="600">
      <c r="A600" s="0" t="inlineStr">
        <is>
          <t xml:space="preserve">Масла › Трансмиссионные</t>
        </is>
      </c>
      <c r="C600" s="0" t="inlineStr">
        <is>
          <t xml:space="preserve">Жидкость трансмиссионная OTS HD 210</t>
        </is>
      </c>
      <c r="D600" s="0" t="inlineStr">
        <is>
          <t xml:space="preserve">20л</t>
        </is>
      </c>
      <c r="E600" s="2" t="inlineStr">
        <is>
          <t xml:space="preserve">по запросу</t>
        </is>
      </c>
      <c r="G600" s="0" t="inlineStr">
        <is>
          <t xml:space="preserve">Под заказ</t>
        </is>
      </c>
      <c r="J600" s="7" t="str">
        <f>HYPERLINK("https://klvmarket.ru/catalog/masla/transmissionnye/zhidkost_transmissionnaya_ots_hd_210/?oid=4056","открыть")</f>
        <v>открыть</v>
      </c>
    </row>
    <row r="601">
      <c r="A601" s="0" t="inlineStr">
        <is>
          <t xml:space="preserve">Масла › Трансмиссионные</t>
        </is>
      </c>
      <c r="C601" s="0" t="inlineStr">
        <is>
          <t xml:space="preserve">Жидкость трансмиссионная OTS HD 210</t>
        </is>
      </c>
      <c r="D601" s="0" t="inlineStr">
        <is>
          <t xml:space="preserve">205л</t>
        </is>
      </c>
      <c r="E601" s="2" t="inlineStr">
        <is>
          <t xml:space="preserve">по запросу</t>
        </is>
      </c>
      <c r="G601" s="0" t="inlineStr">
        <is>
          <t xml:space="preserve">Под заказ</t>
        </is>
      </c>
      <c r="J601" s="7" t="str">
        <f>HYPERLINK("https://klvmarket.ru/catalog/masla/transmissionnye/zhidkost_transmissionnaya_ots_hd_210/?oid=4057","открыть")</f>
        <v>открыть</v>
      </c>
    </row>
    <row r="602">
      <c r="A602" s="0" t="inlineStr">
        <is>
          <t xml:space="preserve">Масла › Трансмиссионные</t>
        </is>
      </c>
      <c r="C602" s="0" t="inlineStr">
        <is>
          <t xml:space="preserve">Жидкость трансмиссионная OTS HD 212 80W-90</t>
        </is>
      </c>
      <c r="D602" s="0" t="inlineStr">
        <is>
          <t xml:space="preserve">1л</t>
        </is>
      </c>
      <c r="E602" s="2" t="inlineStr">
        <is>
          <t xml:space="preserve">по запросу</t>
        </is>
      </c>
      <c r="G602" s="0" t="inlineStr">
        <is>
          <t xml:space="preserve">Под заказ</t>
        </is>
      </c>
      <c r="J602" s="7" t="str">
        <f>HYPERLINK("https://klvmarket.ru/catalog/masla/transmissionnye/zhidkost_transmissionnaya_ots_hd_212_80w_90/?oid=4059","открыть")</f>
        <v>открыть</v>
      </c>
    </row>
    <row r="603">
      <c r="A603" s="0" t="inlineStr">
        <is>
          <t xml:space="preserve">Масла › Трансмиссионные</t>
        </is>
      </c>
      <c r="C603" s="0" t="inlineStr">
        <is>
          <t xml:space="preserve">Жидкость трансмиссионная OTS HD 212 80W-90</t>
        </is>
      </c>
      <c r="D603" s="0" t="inlineStr">
        <is>
          <t xml:space="preserve">5л</t>
        </is>
      </c>
      <c r="E603" s="2" t="inlineStr">
        <is>
          <t xml:space="preserve">по запросу</t>
        </is>
      </c>
      <c r="G603" s="0" t="inlineStr">
        <is>
          <t xml:space="preserve">Под заказ</t>
        </is>
      </c>
      <c r="J603" s="7" t="str">
        <f>HYPERLINK("https://klvmarket.ru/catalog/masla/transmissionnye/zhidkost_transmissionnaya_ots_hd_212_80w_90/?oid=4060","открыть")</f>
        <v>открыть</v>
      </c>
    </row>
    <row r="604">
      <c r="A604" s="0" t="inlineStr">
        <is>
          <t xml:space="preserve">Масла › Трансмиссионные</t>
        </is>
      </c>
      <c r="C604" s="0" t="inlineStr">
        <is>
          <t xml:space="preserve">Жидкость трансмиссионная OTS HD 212 80W-90</t>
        </is>
      </c>
      <c r="D604" s="0" t="inlineStr">
        <is>
          <t xml:space="preserve">20л</t>
        </is>
      </c>
      <c r="E604" s="2" t="inlineStr">
        <is>
          <t xml:space="preserve">по запросу</t>
        </is>
      </c>
      <c r="G604" s="0" t="inlineStr">
        <is>
          <t xml:space="preserve">Под заказ</t>
        </is>
      </c>
      <c r="J604" s="7" t="str">
        <f>HYPERLINK("https://klvmarket.ru/catalog/masla/transmissionnye/zhidkost_transmissionnaya_ots_hd_212_80w_90/?oid=4061","открыть")</f>
        <v>открыть</v>
      </c>
    </row>
    <row r="605">
      <c r="A605" s="0" t="inlineStr">
        <is>
          <t xml:space="preserve">Масла › Трансмиссионные</t>
        </is>
      </c>
      <c r="C605" s="0" t="inlineStr">
        <is>
          <t xml:space="preserve">Жидкость трансмиссионная OTS HD 212 80W-90</t>
        </is>
      </c>
      <c r="D605" s="0" t="inlineStr">
        <is>
          <t xml:space="preserve">205л</t>
        </is>
      </c>
      <c r="E605" s="2" t="inlineStr">
        <is>
          <t xml:space="preserve">по запросу</t>
        </is>
      </c>
      <c r="G605" s="0" t="inlineStr">
        <is>
          <t xml:space="preserve">Под заказ</t>
        </is>
      </c>
      <c r="J605" s="7" t="str">
        <f>HYPERLINK("https://klvmarket.ru/catalog/masla/transmissionnye/zhidkost_transmissionnaya_ots_hd_212_80w_90/?oid=4062","открыть")</f>
        <v>открыть</v>
      </c>
    </row>
    <row r="606">
      <c r="A606" s="0" t="inlineStr">
        <is>
          <t xml:space="preserve">Масла › Трансмиссионные</t>
        </is>
      </c>
      <c r="C606" s="0" t="inlineStr">
        <is>
          <t xml:space="preserve">Жидкость трансмиссионная OTS HD 258</t>
        </is>
      </c>
      <c r="D606" s="0" t="inlineStr">
        <is>
          <t xml:space="preserve">1л</t>
        </is>
      </c>
      <c r="E606" s="2" t="inlineStr">
        <is>
          <t xml:space="preserve">по запросу</t>
        </is>
      </c>
      <c r="G606" s="0" t="inlineStr">
        <is>
          <t xml:space="preserve">Под заказ</t>
        </is>
      </c>
      <c r="J606" s="7" t="str">
        <f>HYPERLINK("https://klvmarket.ru/catalog/masla/transmissionnye/zhidkost_transmissionnaya_ots_hd_258/?oid=4064","открыть")</f>
        <v>открыть</v>
      </c>
    </row>
    <row r="607">
      <c r="A607" s="0" t="inlineStr">
        <is>
          <t xml:space="preserve">Масла › Трансмиссионные</t>
        </is>
      </c>
      <c r="C607" s="0" t="inlineStr">
        <is>
          <t xml:space="preserve">Жидкость трансмиссионная OTS HD 258</t>
        </is>
      </c>
      <c r="D607" s="0" t="inlineStr">
        <is>
          <t xml:space="preserve">5л</t>
        </is>
      </c>
      <c r="E607" s="2" t="inlineStr">
        <is>
          <t xml:space="preserve">по запросу</t>
        </is>
      </c>
      <c r="G607" s="0" t="inlineStr">
        <is>
          <t xml:space="preserve">Под заказ</t>
        </is>
      </c>
      <c r="J607" s="7" t="str">
        <f>HYPERLINK("https://klvmarket.ru/catalog/masla/transmissionnye/zhidkost_transmissionnaya_ots_hd_258/?oid=4065","открыть")</f>
        <v>открыть</v>
      </c>
    </row>
    <row r="608">
      <c r="A608" s="0" t="inlineStr">
        <is>
          <t xml:space="preserve">Масла › Трансмиссионные</t>
        </is>
      </c>
      <c r="C608" s="0" t="inlineStr">
        <is>
          <t xml:space="preserve">Жидкость трансмиссионная OTS HD 258</t>
        </is>
      </c>
      <c r="D608" s="0" t="inlineStr">
        <is>
          <t xml:space="preserve">20л</t>
        </is>
      </c>
      <c r="E608" s="2" t="inlineStr">
        <is>
          <t xml:space="preserve">по запросу</t>
        </is>
      </c>
      <c r="G608" s="0" t="inlineStr">
        <is>
          <t xml:space="preserve">Под заказ</t>
        </is>
      </c>
      <c r="J608" s="7" t="str">
        <f>HYPERLINK("https://klvmarket.ru/catalog/masla/transmissionnye/zhidkost_transmissionnaya_ots_hd_258/?oid=4066","открыть")</f>
        <v>открыть</v>
      </c>
    </row>
    <row r="609">
      <c r="A609" s="0" t="inlineStr">
        <is>
          <t xml:space="preserve">Масла › Трансмиссионные</t>
        </is>
      </c>
      <c r="C609" s="0" t="inlineStr">
        <is>
          <t xml:space="preserve">Жидкость трансмиссионная OTS HD 258</t>
        </is>
      </c>
      <c r="D609" s="0" t="inlineStr">
        <is>
          <t xml:space="preserve">205л</t>
        </is>
      </c>
      <c r="E609" s="2" t="inlineStr">
        <is>
          <t xml:space="preserve">по запросу</t>
        </is>
      </c>
      <c r="G609" s="0" t="inlineStr">
        <is>
          <t xml:space="preserve">Под заказ</t>
        </is>
      </c>
      <c r="J609" s="7" t="str">
        <f>HYPERLINK("https://klvmarket.ru/catalog/masla/transmissionnye/zhidkost_transmissionnaya_ots_hd_258/?oid=4067","открыть")</f>
        <v>открыть</v>
      </c>
    </row>
    <row r="610">
      <c r="A610" s="0" t="inlineStr">
        <is>
          <t xml:space="preserve">Масла › Трансмиссионные</t>
        </is>
      </c>
      <c r="B610" s="0" t="inlineStr">
        <is>
          <t xml:space="preserve">PHI OIL</t>
        </is>
      </c>
      <c r="C610" s="0" t="inlineStr">
        <is>
          <t xml:space="preserve">Жидкость трансмиссионная премиум класса ATF D3 Silver PHI OIL</t>
        </is>
      </c>
      <c r="D610" s="0" t="inlineStr">
        <is>
          <t xml:space="preserve">12 /1л</t>
        </is>
      </c>
      <c r="E610" s="4">
        <v>11880</v>
      </c>
      <c r="G610" s="0" t="inlineStr">
        <is>
          <t xml:space="preserve">В наличии</t>
        </is>
      </c>
      <c r="I610" s="8">
        <v>20</v>
      </c>
      <c r="J610" s="7" t="str">
        <f>HYPERLINK("https://klvmarket.ru/catalog/masla/transmissionnye/maslo_transmissionnoe_approved_atf_d3_phi_oil_/?oid=3970","открыть")</f>
        <v>открыть</v>
      </c>
    </row>
    <row r="611">
      <c r="A611" s="0" t="inlineStr">
        <is>
          <t xml:space="preserve">Масла › Трансмиссионные</t>
        </is>
      </c>
      <c r="B611" s="0" t="inlineStr">
        <is>
          <t xml:space="preserve">PHI OIL</t>
        </is>
      </c>
      <c r="C611" s="0" t="inlineStr">
        <is>
          <t xml:space="preserve">Жидкость трансмиссионная премиум класса ATF D3 Silver PHI OIL</t>
        </is>
      </c>
      <c r="D611" s="0" t="inlineStr">
        <is>
          <t xml:space="preserve">1л</t>
        </is>
      </c>
      <c r="E611" s="4">
        <v>1100</v>
      </c>
      <c r="F611" s="5">
        <v>1100</v>
      </c>
      <c r="G611" s="0" t="inlineStr">
        <is>
          <t xml:space="preserve">В наличии</t>
        </is>
      </c>
      <c r="H611" s="8">
        <v>2</v>
      </c>
      <c r="I611" s="8">
        <v>245</v>
      </c>
      <c r="J611" s="7" t="str">
        <f>HYPERLINK("https://klvmarket.ru/catalog/masla/transmissionnye/maslo_transmissionnoe_approved_atf_d3_phi_oil_/?oid=3653","открыть")</f>
        <v>открыть</v>
      </c>
    </row>
    <row r="612">
      <c r="A612" s="0" t="inlineStr">
        <is>
          <t xml:space="preserve">Масла › Трансмиссионные</t>
        </is>
      </c>
      <c r="B612" s="0" t="inlineStr">
        <is>
          <t xml:space="preserve">PHI OIL</t>
        </is>
      </c>
      <c r="C612" s="0" t="inlineStr">
        <is>
          <t xml:space="preserve">Жидкость трансмиссионная премиум класса ATF D3 Silver PHI OIL</t>
        </is>
      </c>
      <c r="D612" s="0" t="inlineStr">
        <is>
          <t xml:space="preserve">20л</t>
        </is>
      </c>
      <c r="E612" s="4">
        <v>18600</v>
      </c>
      <c r="F612" s="5">
        <v>930</v>
      </c>
      <c r="G612" s="0" t="inlineStr">
        <is>
          <t xml:space="preserve">Под заказ</t>
        </is>
      </c>
      <c r="J612" s="7" t="str">
        <f>HYPERLINK("https://klvmarket.ru/catalog/masla/transmissionnye/maslo_transmissionnoe_approved_atf_d3_phi_oil_/?oid=3654","открыть")</f>
        <v>открыть</v>
      </c>
    </row>
    <row r="613">
      <c r="A613" s="0" t="inlineStr">
        <is>
          <t xml:space="preserve">Масла › Трансмиссионные</t>
        </is>
      </c>
      <c r="B613" s="0" t="inlineStr">
        <is>
          <t xml:space="preserve">PHI OIL</t>
        </is>
      </c>
      <c r="C613" s="0" t="inlineStr">
        <is>
          <t xml:space="preserve">Жидкость трансмиссионная премиум класса ATF D3 Silver PHI OIL</t>
        </is>
      </c>
      <c r="D613" s="0" t="inlineStr">
        <is>
          <t xml:space="preserve">200л</t>
        </is>
      </c>
      <c r="E613" s="4">
        <v>152600</v>
      </c>
      <c r="F613" s="5">
        <v>763</v>
      </c>
      <c r="G613" s="0" t="inlineStr">
        <is>
          <t xml:space="preserve">Под заказ</t>
        </is>
      </c>
      <c r="J613" s="7" t="str">
        <f>HYPERLINK("https://klvmarket.ru/catalog/masla/transmissionnye/maslo_transmissionnoe_approved_atf_d3_phi_oil_/?oid=3655","открыть")</f>
        <v>открыть</v>
      </c>
    </row>
    <row r="614">
      <c r="A614" s="0" t="inlineStr">
        <is>
          <t xml:space="preserve">Масла › Трансмиссионные</t>
        </is>
      </c>
      <c r="B614" s="0" t="inlineStr">
        <is>
          <t xml:space="preserve">Лукойл</t>
        </is>
      </c>
      <c r="C614" s="0" t="inlineStr">
        <is>
          <t xml:space="preserve">Масло индустриальное Суппорто 7 Лукойл (шпиндельное)</t>
        </is>
      </c>
      <c r="D614" s="0" t="inlineStr">
        <is>
          <t xml:space="preserve">170кг</t>
        </is>
      </c>
      <c r="E614" s="2" t="inlineStr">
        <is>
          <t xml:space="preserve">по запросу</t>
        </is>
      </c>
      <c r="G614" s="0" t="inlineStr">
        <is>
          <t xml:space="preserve">По запросу</t>
        </is>
      </c>
      <c r="J614" s="7" t="str">
        <f>HYPERLINK("https://klvmarket.ru/catalog/masla/transmissionnye/maslo_industrialnoe_supporto_7/?oid=3409","открыть")</f>
        <v>открыть</v>
      </c>
    </row>
    <row r="615">
      <c r="A615" s="0" t="inlineStr">
        <is>
          <t xml:space="preserve">Масла › Трансмиссионные</t>
        </is>
      </c>
      <c r="C615" s="0" t="inlineStr">
        <is>
          <t xml:space="preserve">Масло редукторное OTS HD 262</t>
        </is>
      </c>
      <c r="D615" s="0" t="inlineStr">
        <is>
          <t xml:space="preserve">1л</t>
        </is>
      </c>
      <c r="E615" s="2" t="inlineStr">
        <is>
          <t xml:space="preserve">по запросу</t>
        </is>
      </c>
      <c r="G615" s="0" t="inlineStr">
        <is>
          <t xml:space="preserve">Под заказ</t>
        </is>
      </c>
      <c r="J615" s="7" t="str">
        <f>HYPERLINK("https://klvmarket.ru/catalog/masla/transmissionnye/maslo_reduktornoe_ots_hd_262/?oid=4069","открыть")</f>
        <v>открыть</v>
      </c>
    </row>
    <row r="616">
      <c r="A616" s="0" t="inlineStr">
        <is>
          <t xml:space="preserve">Масла › Трансмиссионные</t>
        </is>
      </c>
      <c r="C616" s="0" t="inlineStr">
        <is>
          <t xml:space="preserve">Масло редукторное OTS HD 262</t>
        </is>
      </c>
      <c r="D616" s="0" t="inlineStr">
        <is>
          <t xml:space="preserve">5л</t>
        </is>
      </c>
      <c r="E616" s="2" t="inlineStr">
        <is>
          <t xml:space="preserve">по запросу</t>
        </is>
      </c>
      <c r="G616" s="0" t="inlineStr">
        <is>
          <t xml:space="preserve">Под заказ</t>
        </is>
      </c>
      <c r="J616" s="7" t="str">
        <f>HYPERLINK("https://klvmarket.ru/catalog/masla/transmissionnye/maslo_reduktornoe_ots_hd_262/?oid=4070","открыть")</f>
        <v>открыть</v>
      </c>
    </row>
    <row r="617">
      <c r="A617" s="0" t="inlineStr">
        <is>
          <t xml:space="preserve">Масла › Трансмиссионные</t>
        </is>
      </c>
      <c r="C617" s="0" t="inlineStr">
        <is>
          <t xml:space="preserve">Масло редукторное OTS HD 262</t>
        </is>
      </c>
      <c r="D617" s="0" t="inlineStr">
        <is>
          <t xml:space="preserve">20л</t>
        </is>
      </c>
      <c r="E617" s="2" t="inlineStr">
        <is>
          <t xml:space="preserve">по запросу</t>
        </is>
      </c>
      <c r="G617" s="0" t="inlineStr">
        <is>
          <t xml:space="preserve">Под заказ</t>
        </is>
      </c>
      <c r="J617" s="7" t="str">
        <f>HYPERLINK("https://klvmarket.ru/catalog/masla/transmissionnye/maslo_reduktornoe_ots_hd_262/?oid=4071","открыть")</f>
        <v>открыть</v>
      </c>
    </row>
    <row r="618">
      <c r="A618" s="0" t="inlineStr">
        <is>
          <t xml:space="preserve">Масла › Трансмиссионные</t>
        </is>
      </c>
      <c r="C618" s="0" t="inlineStr">
        <is>
          <t xml:space="preserve">Масло редукторное OTS HD 262</t>
        </is>
      </c>
      <c r="D618" s="0" t="inlineStr">
        <is>
          <t xml:space="preserve">205л</t>
        </is>
      </c>
      <c r="E618" s="2" t="inlineStr">
        <is>
          <t xml:space="preserve">по запросу</t>
        </is>
      </c>
      <c r="G618" s="0" t="inlineStr">
        <is>
          <t xml:space="preserve">Под заказ</t>
        </is>
      </c>
      <c r="J618" s="7" t="str">
        <f>HYPERLINK("https://klvmarket.ru/catalog/masla/transmissionnye/maslo_reduktornoe_ots_hd_262/?oid=4072","открыть")</f>
        <v>открыть</v>
      </c>
    </row>
    <row r="619">
      <c r="A619" s="0" t="inlineStr">
        <is>
          <t xml:space="preserve">Масла › Трансмиссионные</t>
        </is>
      </c>
      <c r="B619" s="0" t="inlineStr">
        <is>
          <t xml:space="preserve">PHI OIL</t>
        </is>
      </c>
      <c r="C619" s="0" t="inlineStr">
        <is>
          <t xml:space="preserve">Масло трансмиссионное Approved CVT PHI OIL</t>
        </is>
      </c>
      <c r="D619" s="0" t="inlineStr">
        <is>
          <t xml:space="preserve">1л</t>
        </is>
      </c>
      <c r="E619" s="4">
        <v>1540</v>
      </c>
      <c r="F619" s="5">
        <v>1540</v>
      </c>
      <c r="G619" s="0" t="inlineStr">
        <is>
          <t xml:space="preserve">В наличии</t>
        </is>
      </c>
      <c r="H619" s="8">
        <v>7</v>
      </c>
      <c r="I619" s="8">
        <v>24</v>
      </c>
      <c r="J619" s="7" t="str">
        <f>HYPERLINK("https://klvmarket.ru/catalog/masla/transmissionnye/maslo_transmissionnoe_approved_cvt_phi_oil_/?oid=3632","открыть")</f>
        <v>открыть</v>
      </c>
    </row>
    <row r="620">
      <c r="A620" s="0" t="inlineStr">
        <is>
          <t xml:space="preserve">Масла › Трансмиссионные</t>
        </is>
      </c>
      <c r="B620" s="0" t="inlineStr">
        <is>
          <t xml:space="preserve">Лукойл</t>
        </is>
      </c>
      <c r="C620" s="0" t="inlineStr">
        <is>
          <t xml:space="preserve">Масло трансмиссионное ATF ( Dexron® III) Лукойл</t>
        </is>
      </c>
      <c r="D620" s="0" t="inlineStr">
        <is>
          <t xml:space="preserve">170кг</t>
        </is>
      </c>
      <c r="E620" s="4">
        <v>60520</v>
      </c>
      <c r="F620" s="6">
        <v>356</v>
      </c>
      <c r="G620" s="0" t="inlineStr">
        <is>
          <t xml:space="preserve">По запросу</t>
        </is>
      </c>
      <c r="J620" s="7" t="str">
        <f>HYPERLINK("https://klvmarket.ru/catalog/masla/transmissionnye/lukoyl-atf-dexron-iii/?oid=1436","открыть")</f>
        <v>открыть</v>
      </c>
    </row>
    <row r="621">
      <c r="A621" s="0" t="inlineStr">
        <is>
          <t xml:space="preserve">Масла › Трансмиссионные</t>
        </is>
      </c>
      <c r="B621" s="0" t="inlineStr">
        <is>
          <t xml:space="preserve">Лукойл</t>
        </is>
      </c>
      <c r="C621" s="0" t="inlineStr">
        <is>
          <t xml:space="preserve">Масло трансмиссионное ATF ( Dexron® III) Лукойл</t>
        </is>
      </c>
      <c r="D621" s="0" t="inlineStr">
        <is>
          <t xml:space="preserve">1л</t>
        </is>
      </c>
      <c r="E621" s="4">
        <v>376</v>
      </c>
      <c r="F621" s="5">
        <v>376</v>
      </c>
      <c r="G621" s="0" t="inlineStr">
        <is>
          <t xml:space="preserve">Под заказ</t>
        </is>
      </c>
      <c r="J621" s="7" t="str">
        <f>HYPERLINK("https://klvmarket.ru/catalog/masla/transmissionnye/lukoyl-atf-dexron-iii/?oid=1434","открыть")</f>
        <v>открыть</v>
      </c>
    </row>
    <row r="622">
      <c r="A622" s="0" t="inlineStr">
        <is>
          <t xml:space="preserve">Масла › Трансмиссионные</t>
        </is>
      </c>
      <c r="B622" s="0" t="inlineStr">
        <is>
          <t xml:space="preserve">Лукойл</t>
        </is>
      </c>
      <c r="C622" s="0" t="inlineStr">
        <is>
          <t xml:space="preserve">Масло трансмиссионное ATF ( Dexron® III) Лукойл</t>
        </is>
      </c>
      <c r="D622" s="0" t="inlineStr">
        <is>
          <t xml:space="preserve">4л</t>
        </is>
      </c>
      <c r="E622" s="4">
        <v>1378</v>
      </c>
      <c r="F622" s="5">
        <v>345</v>
      </c>
      <c r="G622" s="0" t="inlineStr">
        <is>
          <t xml:space="preserve">В наличии</t>
        </is>
      </c>
      <c r="J622" s="7" t="str">
        <f>HYPERLINK("https://klvmarket.ru/catalog/masla/transmissionnye/lukoyl-atf-dexron-iii/?oid=1435","открыть")</f>
        <v>открыть</v>
      </c>
    </row>
    <row r="623">
      <c r="A623" s="0" t="inlineStr">
        <is>
          <t xml:space="preserve">Масла › Трансмиссионные</t>
        </is>
      </c>
      <c r="B623" s="0" t="inlineStr">
        <is>
          <t xml:space="preserve">Лукойл</t>
        </is>
      </c>
      <c r="C623" s="0" t="inlineStr">
        <is>
          <t xml:space="preserve">Масло трансмиссионное ATF SYNTH ASIA Лукойл</t>
        </is>
      </c>
      <c r="D623" s="0" t="inlineStr">
        <is>
          <t xml:space="preserve">1л</t>
        </is>
      </c>
      <c r="E623" s="4">
        <v>615</v>
      </c>
      <c r="F623" s="5">
        <v>615</v>
      </c>
      <c r="G623" s="0" t="inlineStr">
        <is>
          <t xml:space="preserve">Нет в наличии</t>
        </is>
      </c>
      <c r="J623" s="7" t="str">
        <f>HYPERLINK("https://klvmarket.ru/catalog/masla/transmissionnye/maslo_transmissionnoe_atf_synth_asia_lukoyl/?oid=2250","открыть")</f>
        <v>открыть</v>
      </c>
    </row>
    <row r="624">
      <c r="A624" s="0" t="inlineStr">
        <is>
          <t xml:space="preserve">Масла › Трансмиссионные</t>
        </is>
      </c>
      <c r="B624" s="0" t="inlineStr">
        <is>
          <t xml:space="preserve">Лукойл</t>
        </is>
      </c>
      <c r="C624" s="0" t="inlineStr">
        <is>
          <t xml:space="preserve">Масло трансмиссионное ATF SYNTH ASIA Лукойл</t>
        </is>
      </c>
      <c r="D624" s="0" t="inlineStr">
        <is>
          <t xml:space="preserve">4л</t>
        </is>
      </c>
      <c r="E624" s="4">
        <v>2750</v>
      </c>
      <c r="F624" s="5">
        <v>688</v>
      </c>
      <c r="G624" s="0" t="inlineStr">
        <is>
          <t xml:space="preserve">Нет в наличии</t>
        </is>
      </c>
      <c r="J624" s="7" t="str">
        <f>HYPERLINK("https://klvmarket.ru/catalog/masla/transmissionnye/maslo_transmissionnoe_atf_synth_asia_lukoyl/?oid=2249","открыть")</f>
        <v>открыть</v>
      </c>
    </row>
    <row r="625">
      <c r="A625" s="0" t="inlineStr">
        <is>
          <t xml:space="preserve">Масла › Трансмиссионные</t>
        </is>
      </c>
      <c r="B625" s="0" t="inlineStr">
        <is>
          <t xml:space="preserve">Лукойл</t>
        </is>
      </c>
      <c r="C625" s="0" t="inlineStr">
        <is>
          <t xml:space="preserve">Масло трансмиссионное ATF SYNTH MULTI Лукойл</t>
        </is>
      </c>
      <c r="D625" s="0" t="inlineStr">
        <is>
          <t xml:space="preserve">170кг</t>
        </is>
      </c>
      <c r="E625" s="2" t="inlineStr">
        <is>
          <t xml:space="preserve">по запросу</t>
        </is>
      </c>
      <c r="G625" s="0" t="inlineStr">
        <is>
          <t xml:space="preserve">В наличии</t>
        </is>
      </c>
      <c r="J625" s="7" t="str">
        <f>HYPERLINK("https://klvmarket.ru/catalog/masla/transmissionnye/maslo_transmissionnoe_atf_synth_multi_lukoyl/?oid=3393","открыть")</f>
        <v>открыть</v>
      </c>
    </row>
    <row r="626">
      <c r="A626" s="0" t="inlineStr">
        <is>
          <t xml:space="preserve">Масла › Трансмиссионные</t>
        </is>
      </c>
      <c r="B626" s="0" t="inlineStr">
        <is>
          <t xml:space="preserve">Toyota</t>
        </is>
      </c>
      <c r="C626" s="0" t="inlineStr">
        <is>
          <t xml:space="preserve">Масло трансмиссионное AUTO ATF-IV Toyota</t>
        </is>
      </c>
      <c r="D626" s="0" t="inlineStr">
        <is>
          <t xml:space="preserve">5л</t>
        </is>
      </c>
      <c r="E626" s="2" t="inlineStr">
        <is>
          <t xml:space="preserve">по запросу</t>
        </is>
      </c>
      <c r="G626" s="0" t="inlineStr">
        <is>
          <t xml:space="preserve">По запросу</t>
        </is>
      </c>
      <c r="J626" s="7" t="str">
        <f>HYPERLINK("https://klvmarket.ru/catalog/masla/transmissionnye/maslo_transmissionnoe_auto_atf_iv_toyota/?oid=2829","открыть")</f>
        <v>открыть</v>
      </c>
    </row>
    <row r="627">
      <c r="A627" s="0" t="inlineStr">
        <is>
          <t xml:space="preserve">Масла › Трансмиссионные</t>
        </is>
      </c>
      <c r="B627" s="0" t="inlineStr">
        <is>
          <t xml:space="preserve">Toyota</t>
        </is>
      </c>
      <c r="C627" s="0" t="inlineStr">
        <is>
          <t xml:space="preserve">Масло трансмиссионное AUTO ATF-WS Toyota</t>
        </is>
      </c>
      <c r="D627" s="0" t="inlineStr">
        <is>
          <t xml:space="preserve">1л</t>
        </is>
      </c>
      <c r="E627" s="2" t="inlineStr">
        <is>
          <t xml:space="preserve">по запросу</t>
        </is>
      </c>
      <c r="G627" s="0" t="inlineStr">
        <is>
          <t xml:space="preserve">По запросу</t>
        </is>
      </c>
      <c r="J627" s="7" t="str">
        <f>HYPERLINK("https://klvmarket.ru/catalog/masla/transmissionnye/maslo_transmissionnoe_auto_atf_ws_toyota/?oid=2825","открыть")</f>
        <v>открыть</v>
      </c>
    </row>
    <row r="628">
      <c r="A628" s="0" t="inlineStr">
        <is>
          <t xml:space="preserve">Масла › Трансмиссионные</t>
        </is>
      </c>
      <c r="B628" s="0" t="inlineStr">
        <is>
          <t xml:space="preserve">Toyota</t>
        </is>
      </c>
      <c r="C628" s="0" t="inlineStr">
        <is>
          <t xml:space="preserve">Масло трансмиссионное AUTO ATF-WS Toyota</t>
        </is>
      </c>
      <c r="D628" s="0" t="inlineStr">
        <is>
          <t xml:space="preserve">20л</t>
        </is>
      </c>
      <c r="E628" s="2" t="inlineStr">
        <is>
          <t xml:space="preserve">по запросу</t>
        </is>
      </c>
      <c r="G628" s="0" t="inlineStr">
        <is>
          <t xml:space="preserve">По запросу</t>
        </is>
      </c>
      <c r="J628" s="7" t="str">
        <f>HYPERLINK("https://klvmarket.ru/catalog/masla/transmissionnye/maslo_transmissionnoe_auto_atf_ws_toyota/?oid=2826","открыть")</f>
        <v>открыть</v>
      </c>
    </row>
    <row r="629">
      <c r="A629" s="0" t="inlineStr">
        <is>
          <t xml:space="preserve">Масла › Трансмиссионные</t>
        </is>
      </c>
      <c r="B629" s="0" t="inlineStr">
        <is>
          <t xml:space="preserve">Toyota</t>
        </is>
      </c>
      <c r="C629" s="0" t="inlineStr">
        <is>
          <t xml:space="preserve">Масло трансмиссионное AUTO CVT-FE Toyota</t>
        </is>
      </c>
      <c r="D629" s="0" t="inlineStr">
        <is>
          <t xml:space="preserve">5л</t>
        </is>
      </c>
      <c r="E629" s="2" t="inlineStr">
        <is>
          <t xml:space="preserve">по запросу</t>
        </is>
      </c>
      <c r="G629" s="0" t="inlineStr">
        <is>
          <t xml:space="preserve">По запросу</t>
        </is>
      </c>
      <c r="J629" s="7" t="str">
        <f>HYPERLINK("https://klvmarket.ru/catalog/masla/transmissionnye/maslo_transmissionnoe_auto_cvt_fe_toyota/?oid=2827","открыть")</f>
        <v>открыть</v>
      </c>
    </row>
    <row r="630">
      <c r="A630" s="0" t="inlineStr">
        <is>
          <t xml:space="preserve">Масла › Трансмиссионные</t>
        </is>
      </c>
      <c r="B630" s="0" t="inlineStr">
        <is>
          <t xml:space="preserve">Toyota</t>
        </is>
      </c>
      <c r="C630" s="0" t="inlineStr">
        <is>
          <t xml:space="preserve">Масло трансмиссионное AUTO CVT-TC Toyota</t>
        </is>
      </c>
      <c r="D630" s="0" t="inlineStr">
        <is>
          <t xml:space="preserve">20л</t>
        </is>
      </c>
      <c r="E630" s="2" t="inlineStr">
        <is>
          <t xml:space="preserve">по запросу</t>
        </is>
      </c>
      <c r="G630" s="0" t="inlineStr">
        <is>
          <t xml:space="preserve">По запросу</t>
        </is>
      </c>
      <c r="J630" s="7" t="str">
        <f>HYPERLINK("https://klvmarket.ru/catalog/masla/transmissionnye/maslo_transmissionnoe_auto_cvt_tc_toyota/?oid=2828","открыть")</f>
        <v>открыть</v>
      </c>
    </row>
    <row r="631">
      <c r="A631" s="0" t="inlineStr">
        <is>
          <t xml:space="preserve">Масла › Трансмиссионные</t>
        </is>
      </c>
      <c r="B631" s="0" t="inlineStr">
        <is>
          <t xml:space="preserve">PEAK</t>
        </is>
      </c>
      <c r="C631" s="0" t="inlineStr">
        <is>
          <t xml:space="preserve">Масло трансмиссионное Classic ATF(Dexron IIIG Mercon) PEAK</t>
        </is>
      </c>
      <c r="D631" s="0" t="inlineStr">
        <is>
          <t xml:space="preserve">180кг</t>
        </is>
      </c>
      <c r="E631" s="4">
        <v>56700</v>
      </c>
      <c r="F631" s="6">
        <v>315</v>
      </c>
      <c r="G631" s="0" t="inlineStr">
        <is>
          <t xml:space="preserve">Нет в наличии</t>
        </is>
      </c>
      <c r="J631" s="7" t="str">
        <f>HYPERLINK("https://klvmarket.ru/catalog/masla/transmissionnye/peak-atf-dexron-iiig-mercon/?oid=1453","открыть")</f>
        <v>открыть</v>
      </c>
    </row>
    <row r="632">
      <c r="A632" s="0" t="inlineStr">
        <is>
          <t xml:space="preserve">Масла › Трансмиссионные</t>
        </is>
      </c>
      <c r="B632" s="0" t="inlineStr">
        <is>
          <t xml:space="preserve">PEAK</t>
        </is>
      </c>
      <c r="C632" s="0" t="inlineStr">
        <is>
          <t xml:space="preserve">Масло трансмиссионное Classic ATF(Dexron IIIG Mercon) PEAK</t>
        </is>
      </c>
      <c r="D632" s="0" t="inlineStr">
        <is>
          <t xml:space="preserve">1л</t>
        </is>
      </c>
      <c r="E632" s="4">
        <v>390</v>
      </c>
      <c r="F632" s="5">
        <v>390</v>
      </c>
      <c r="G632" s="0" t="inlineStr">
        <is>
          <t xml:space="preserve">Нет в наличии</t>
        </is>
      </c>
      <c r="J632" s="7" t="str">
        <f>HYPERLINK("https://klvmarket.ru/catalog/masla/transmissionnye/peak-atf-dexron-iiig-mercon/?oid=1451","открыть")</f>
        <v>открыть</v>
      </c>
    </row>
    <row r="633">
      <c r="A633" s="0" t="inlineStr">
        <is>
          <t xml:space="preserve">Масла › Трансмиссионные</t>
        </is>
      </c>
      <c r="B633" s="0" t="inlineStr">
        <is>
          <t xml:space="preserve">PEAK</t>
        </is>
      </c>
      <c r="C633" s="0" t="inlineStr">
        <is>
          <t xml:space="preserve">Масло трансмиссионное Classic ATF(Dexron IIIG Mercon) PEAK</t>
        </is>
      </c>
      <c r="D633" s="0" t="inlineStr">
        <is>
          <t xml:space="preserve">3,78л</t>
        </is>
      </c>
      <c r="E633" s="4">
        <v>1400</v>
      </c>
      <c r="F633" s="5">
        <v>370</v>
      </c>
      <c r="G633" s="0" t="inlineStr">
        <is>
          <t xml:space="preserve">Нет в наличии</t>
        </is>
      </c>
      <c r="J633" s="7" t="str">
        <f>HYPERLINK("https://klvmarket.ru/catalog/masla/transmissionnye/peak-atf-dexron-iiig-mercon/?oid=2154","открыть")</f>
        <v>открыть</v>
      </c>
    </row>
    <row r="634">
      <c r="A634" s="0" t="inlineStr">
        <is>
          <t xml:space="preserve">Масла › Трансмиссионные</t>
        </is>
      </c>
      <c r="B634" s="0" t="inlineStr">
        <is>
          <t xml:space="preserve">PEAK</t>
        </is>
      </c>
      <c r="C634" s="0" t="inlineStr">
        <is>
          <t xml:space="preserve">Масло трансмиссионное Classic ATF(Dexron IIIG Mercon) PEAK</t>
        </is>
      </c>
      <c r="D634" s="0" t="inlineStr">
        <is>
          <t xml:space="preserve">20л</t>
        </is>
      </c>
      <c r="E634" s="4">
        <v>5800</v>
      </c>
      <c r="F634" s="5">
        <v>290</v>
      </c>
      <c r="G634" s="0" t="inlineStr">
        <is>
          <t xml:space="preserve">В наличии</t>
        </is>
      </c>
      <c r="J634" s="7" t="str">
        <f>HYPERLINK("https://klvmarket.ru/catalog/masla/transmissionnye/peak-atf-dexron-iiig-mercon/?oid=1452","открыть")</f>
        <v>открыть</v>
      </c>
    </row>
    <row r="635">
      <c r="A635" s="0" t="inlineStr">
        <is>
          <t xml:space="preserve">Масла › Трансмиссионные</t>
        </is>
      </c>
      <c r="B635" s="0" t="inlineStr">
        <is>
          <t xml:space="preserve">PEAK</t>
        </is>
      </c>
      <c r="C635" s="0" t="inlineStr">
        <is>
          <t xml:space="preserve">Масло трансмиссионное CVT Fluid PEAK</t>
        </is>
      </c>
      <c r="D635" s="0" t="inlineStr">
        <is>
          <t xml:space="preserve">0,946л</t>
        </is>
      </c>
      <c r="E635" s="2" t="inlineStr">
        <is>
          <t xml:space="preserve">по запросу</t>
        </is>
      </c>
      <c r="G635" s="0" t="inlineStr">
        <is>
          <t xml:space="preserve">В наличии</t>
        </is>
      </c>
      <c r="J635" s="7" t="str">
        <f>HYPERLINK("https://klvmarket.ru/catalog/masla/transmissionnye/peak-cvt-fluid/?oid=1456","открыть")</f>
        <v>открыть</v>
      </c>
    </row>
    <row r="636">
      <c r="A636" s="0" t="inlineStr">
        <is>
          <t xml:space="preserve">Масла › Трансмиссионные</t>
        </is>
      </c>
      <c r="B636" s="0" t="inlineStr">
        <is>
          <t xml:space="preserve">PEAK</t>
        </is>
      </c>
      <c r="C636" s="0" t="inlineStr">
        <is>
          <t xml:space="preserve">Масло трансмиссионное CVT Fluid PEAK</t>
        </is>
      </c>
      <c r="D636" s="0" t="inlineStr">
        <is>
          <t xml:space="preserve">3,78л</t>
        </is>
      </c>
      <c r="E636" s="2" t="inlineStr">
        <is>
          <t xml:space="preserve">по запросу</t>
        </is>
      </c>
      <c r="G636" s="0" t="inlineStr">
        <is>
          <t xml:space="preserve">В наличии</t>
        </is>
      </c>
      <c r="J636" s="7" t="str">
        <f>HYPERLINK("https://klvmarket.ru/catalog/masla/transmissionnye/peak-cvt-fluid/?oid=2198","открыть")</f>
        <v>открыть</v>
      </c>
    </row>
    <row r="637">
      <c r="A637" s="0" t="inlineStr">
        <is>
          <t xml:space="preserve">Масла › Трансмиссионные</t>
        </is>
      </c>
      <c r="B637" s="0" t="inlineStr">
        <is>
          <t xml:space="preserve">PEAK</t>
        </is>
      </c>
      <c r="C637" s="0" t="inlineStr">
        <is>
          <t xml:space="preserve">Масло трансмиссионное CVT Fluid PEAK</t>
        </is>
      </c>
      <c r="D637" s="0" t="inlineStr">
        <is>
          <t xml:space="preserve">18,92л</t>
        </is>
      </c>
      <c r="E637" s="2" t="inlineStr">
        <is>
          <t xml:space="preserve">по запросу</t>
        </is>
      </c>
      <c r="G637" s="0" t="inlineStr">
        <is>
          <t xml:space="preserve">В наличии</t>
        </is>
      </c>
      <c r="J637" s="7" t="str">
        <f>HYPERLINK("https://klvmarket.ru/catalog/masla/transmissionnye/peak-cvt-fluid/?oid=1457","открыть")</f>
        <v>открыть</v>
      </c>
    </row>
    <row r="638">
      <c r="A638" s="0" t="inlineStr">
        <is>
          <t xml:space="preserve">Масла › Трансмиссионные</t>
        </is>
      </c>
      <c r="B638" s="0" t="inlineStr">
        <is>
          <t xml:space="preserve">Лукойл</t>
        </is>
      </c>
      <c r="C638" s="0" t="inlineStr">
        <is>
          <t xml:space="preserve">Масло трансмиссионное CVTF Лукойл</t>
        </is>
      </c>
      <c r="D638" s="0" t="inlineStr">
        <is>
          <t xml:space="preserve">1л</t>
        </is>
      </c>
      <c r="E638" s="2" t="inlineStr">
        <is>
          <t xml:space="preserve">по запросу</t>
        </is>
      </c>
      <c r="G638" s="0" t="inlineStr">
        <is>
          <t xml:space="preserve">В наличии</t>
        </is>
      </c>
      <c r="J638" s="7" t="str">
        <f>HYPERLINK("https://klvmarket.ru/catalog/masla/transmissionnye/maslo_transmissionnoe_cvtf_lukoyl/?oid=3394","открыть")</f>
        <v>открыть</v>
      </c>
    </row>
    <row r="639">
      <c r="A639" s="0" t="inlineStr">
        <is>
          <t xml:space="preserve">Масла › Трансмиссионные</t>
        </is>
      </c>
      <c r="B639" s="0" t="inlineStr">
        <is>
          <t xml:space="preserve">Лукойл</t>
        </is>
      </c>
      <c r="C639" s="0" t="inlineStr">
        <is>
          <t xml:space="preserve">Масло трансмиссионное CVTF Лукойл</t>
        </is>
      </c>
      <c r="D639" s="0" t="inlineStr">
        <is>
          <t xml:space="preserve">4л</t>
        </is>
      </c>
      <c r="E639" s="2" t="inlineStr">
        <is>
          <t xml:space="preserve">по запросу</t>
        </is>
      </c>
      <c r="G639" s="0" t="inlineStr">
        <is>
          <t xml:space="preserve">В пути</t>
        </is>
      </c>
      <c r="J639" s="7" t="str">
        <f>HYPERLINK("https://klvmarket.ru/catalog/masla/transmissionnye/maslo_transmissionnoe_cvtf_lukoyl/?oid=2252","открыть")</f>
        <v>открыть</v>
      </c>
    </row>
    <row r="640">
      <c r="A640" s="0" t="inlineStr">
        <is>
          <t xml:space="preserve">Масла › Трансмиссионные</t>
        </is>
      </c>
      <c r="B640" s="0" t="inlineStr">
        <is>
          <t xml:space="preserve">Teboil</t>
        </is>
      </c>
      <c r="C640" s="0" t="inlineStr">
        <is>
          <t xml:space="preserve">Масло трансмиссионное EP Teboil</t>
        </is>
      </c>
      <c r="D640" s="0" t="inlineStr">
        <is>
          <t xml:space="preserve">180кг</t>
        </is>
      </c>
      <c r="E640" s="4">
        <v>36720</v>
      </c>
      <c r="F640" s="6">
        <v>204</v>
      </c>
      <c r="G640" s="0" t="inlineStr">
        <is>
          <t xml:space="preserve">В наличии</t>
        </is>
      </c>
      <c r="J640" s="7" t="str">
        <f>HYPERLINK("https://klvmarket.ru/catalog/masla/transmissionnye/teboil-ep-/?oid=1442","открыть")</f>
        <v>открыть</v>
      </c>
    </row>
    <row r="641">
      <c r="A641" s="0" t="inlineStr">
        <is>
          <t xml:space="preserve">Масла › Трансмиссионные</t>
        </is>
      </c>
      <c r="B641" s="0" t="inlineStr">
        <is>
          <t xml:space="preserve">Teboil</t>
        </is>
      </c>
      <c r="C641" s="0" t="inlineStr">
        <is>
          <t xml:space="preserve">Масло трансмиссионное EP Teboil</t>
        </is>
      </c>
      <c r="D641" s="0" t="inlineStr">
        <is>
          <t xml:space="preserve">1л</t>
        </is>
      </c>
      <c r="E641" s="4">
        <v>272</v>
      </c>
      <c r="F641" s="5">
        <v>272</v>
      </c>
      <c r="G641" s="0" t="inlineStr">
        <is>
          <t xml:space="preserve">В наличии</t>
        </is>
      </c>
      <c r="J641" s="7" t="str">
        <f>HYPERLINK("https://klvmarket.ru/catalog/masla/transmissionnye/teboil-ep-/?oid=1440","открыть")</f>
        <v>открыть</v>
      </c>
    </row>
    <row r="642">
      <c r="A642" s="0" t="inlineStr">
        <is>
          <t xml:space="preserve">Масла › Трансмиссионные</t>
        </is>
      </c>
      <c r="B642" s="0" t="inlineStr">
        <is>
          <t xml:space="preserve">Teboil</t>
        </is>
      </c>
      <c r="C642" s="0" t="inlineStr">
        <is>
          <t xml:space="preserve">Масло трансмиссионное EP Teboil</t>
        </is>
      </c>
      <c r="D642" s="0" t="inlineStr">
        <is>
          <t xml:space="preserve">20л</t>
        </is>
      </c>
      <c r="E642" s="4">
        <v>4216</v>
      </c>
      <c r="F642" s="5">
        <v>211</v>
      </c>
      <c r="G642" s="0" t="inlineStr">
        <is>
          <t xml:space="preserve">В наличии</t>
        </is>
      </c>
      <c r="J642" s="7" t="str">
        <f>HYPERLINK("https://klvmarket.ru/catalog/masla/transmissionnye/teboil-ep-/?oid=1441","открыть")</f>
        <v>открыть</v>
      </c>
    </row>
    <row r="643">
      <c r="A643" s="0" t="inlineStr">
        <is>
          <t xml:space="preserve">Масла › Трансмиссионные</t>
        </is>
      </c>
      <c r="B643" s="0" t="inlineStr">
        <is>
          <t xml:space="preserve">Teboil</t>
        </is>
      </c>
      <c r="C643" s="0" t="inlineStr">
        <is>
          <t xml:space="preserve">Масло трансмиссионное FLUID S TEBOIL</t>
        </is>
      </c>
      <c r="D643" s="0" t="inlineStr">
        <is>
          <t xml:space="preserve">4л</t>
        </is>
      </c>
      <c r="E643" s="4">
        <v>1714</v>
      </c>
      <c r="F643" s="5">
        <v>429</v>
      </c>
      <c r="G643" s="0" t="inlineStr">
        <is>
          <t xml:space="preserve">В пути</t>
        </is>
      </c>
      <c r="J643" s="7" t="str">
        <f>HYPERLINK("https://klvmarket.ru/catalog/masla/transmissionnye/teboil-fluid-s/?oid=1483","открыть")</f>
        <v>открыть</v>
      </c>
    </row>
    <row r="644">
      <c r="A644" s="0" t="inlineStr">
        <is>
          <t xml:space="preserve">Масла › Трансмиссионные</t>
        </is>
      </c>
      <c r="B644" s="0" t="inlineStr">
        <is>
          <t xml:space="preserve">Teboil</t>
        </is>
      </c>
      <c r="C644" s="0" t="inlineStr">
        <is>
          <t xml:space="preserve">Масло трансмиссионное Fluid TO-4 sae 10 w Teboil</t>
        </is>
      </c>
      <c r="D644" s="0" t="inlineStr">
        <is>
          <t xml:space="preserve">180кг</t>
        </is>
      </c>
      <c r="E644" s="4">
        <v>30960</v>
      </c>
      <c r="F644" s="6">
        <v>172</v>
      </c>
      <c r="G644" s="0" t="inlineStr">
        <is>
          <t xml:space="preserve">В наличии</t>
        </is>
      </c>
      <c r="J644" s="7" t="str">
        <f>HYPERLINK("https://klvmarket.ru/catalog/masla/transmissionnye/teboil-fluid-to-4-sae-10-w/?oid=1450","открыть")</f>
        <v>открыть</v>
      </c>
    </row>
    <row r="645">
      <c r="A645" s="0" t="inlineStr">
        <is>
          <t xml:space="preserve">Масла › Трансмиссионные</t>
        </is>
      </c>
      <c r="B645" s="0" t="inlineStr">
        <is>
          <t xml:space="preserve">Teboil</t>
        </is>
      </c>
      <c r="C645" s="0" t="inlineStr">
        <is>
          <t xml:space="preserve">Масло трансмиссионное Fluid TO-4 sae 30 Teboil</t>
        </is>
      </c>
      <c r="D645" s="0" t="inlineStr">
        <is>
          <t xml:space="preserve">180кг</t>
        </is>
      </c>
      <c r="E645" s="2" t="inlineStr">
        <is>
          <t xml:space="preserve">по запросу</t>
        </is>
      </c>
      <c r="G645" s="0" t="inlineStr">
        <is>
          <t xml:space="preserve">По запросу</t>
        </is>
      </c>
      <c r="H645" s="8">
        <v>1</v>
      </c>
      <c r="J645" s="7" t="str">
        <f>HYPERLINK("https://klvmarket.ru/catalog/masla/transmissionnye/teboil-fluid-to-4-sae-30/?oid=1449","открыть")</f>
        <v>открыть</v>
      </c>
    </row>
    <row r="646">
      <c r="A646" s="0" t="inlineStr">
        <is>
          <t xml:space="preserve">Масла › Трансмиссионные</t>
        </is>
      </c>
      <c r="B646" s="0" t="inlineStr">
        <is>
          <t xml:space="preserve">Total</t>
        </is>
      </c>
      <c r="C646" s="0" t="inlineStr">
        <is>
          <t xml:space="preserve">Масло трансмиссионное FLUIDMATIC MV LV Total</t>
        </is>
      </c>
      <c r="E646" s="2" t="inlineStr">
        <is>
          <t xml:space="preserve">по запросу</t>
        </is>
      </c>
      <c r="G646" s="0" t="inlineStr">
        <is>
          <t xml:space="preserve">Нет в наличии</t>
        </is>
      </c>
      <c r="J646" s="7" t="str">
        <f>HYPERLINK("https://klvmarket.ru/catalog/masla/transmissionnye/maslo_transmissionnoe_fluidmatic_mv_lv_total_/?oid=2912","открыть")</f>
        <v>открыть</v>
      </c>
    </row>
    <row r="647">
      <c r="A647" s="0" t="inlineStr">
        <is>
          <t xml:space="preserve">Масла › Трансмиссионные</t>
        </is>
      </c>
      <c r="B647" s="0" t="inlineStr">
        <is>
          <t xml:space="preserve">PEAK</t>
        </is>
      </c>
      <c r="C647" s="0" t="inlineStr">
        <is>
          <t xml:space="preserve">Масло трансмиссионное Full Synthetic Gear 75W-90 PEAK®</t>
        </is>
      </c>
      <c r="D647" s="0" t="inlineStr">
        <is>
          <t xml:space="preserve">208,2л, Бочка 200 л</t>
        </is>
      </c>
      <c r="E647" s="2" t="inlineStr">
        <is>
          <t xml:space="preserve">по запросу</t>
        </is>
      </c>
      <c r="G647" s="0" t="inlineStr">
        <is>
          <t xml:space="preserve">В наличии</t>
        </is>
      </c>
      <c r="J647" s="7" t="str">
        <f>HYPERLINK("https://klvmarket.ru/catalog/masla/transmissionnye/peak-synthetic-gear-75w-90/?oid=1465","открыть")</f>
        <v>открыть</v>
      </c>
    </row>
    <row r="648">
      <c r="A648" s="0" t="inlineStr">
        <is>
          <t xml:space="preserve">Масла › Трансмиссионные</t>
        </is>
      </c>
      <c r="B648" s="0" t="inlineStr">
        <is>
          <t xml:space="preserve">PEAK</t>
        </is>
      </c>
      <c r="C648" s="0" t="inlineStr">
        <is>
          <t xml:space="preserve">Масло трансмиссионное Full Synthetic Multi-Vehicle Dexron® VI/Mercon® ATF PEAK®</t>
        </is>
      </c>
      <c r="D648" s="0" t="inlineStr">
        <is>
          <t xml:space="preserve">0,946л</t>
        </is>
      </c>
      <c r="E648" s="2" t="inlineStr">
        <is>
          <t xml:space="preserve">по запросу</t>
        </is>
      </c>
      <c r="G648" s="0" t="inlineStr">
        <is>
          <t xml:space="preserve">Нет в наличии</t>
        </is>
      </c>
      <c r="J648" s="7" t="str">
        <f>HYPERLINK("https://klvmarket.ru/catalog/masla/transmissionnye/maslo_transmissionnoe_full_synthetic_multi_vehicle_dexron_vi_mercon_atf_peak/?oid=2445","открыть")</f>
        <v>открыть</v>
      </c>
    </row>
    <row r="649">
      <c r="A649" s="0" t="inlineStr">
        <is>
          <t xml:space="preserve">Масла › Трансмиссионные</t>
        </is>
      </c>
      <c r="B649" s="0" t="inlineStr">
        <is>
          <t xml:space="preserve">PEAK</t>
        </is>
      </c>
      <c r="C649" s="0" t="inlineStr">
        <is>
          <t xml:space="preserve">Масло трансмиссионное Gear Oil 85W-140 PEAK c присадкой Limited Slip</t>
        </is>
      </c>
      <c r="D649" s="0" t="inlineStr">
        <is>
          <t xml:space="preserve">0,946л</t>
        </is>
      </c>
      <c r="E649" s="4">
        <v>450</v>
      </c>
      <c r="F649" s="5">
        <v>476</v>
      </c>
      <c r="G649" s="0" t="inlineStr">
        <is>
          <t xml:space="preserve">В наличии</t>
        </is>
      </c>
      <c r="H649" s="8">
        <v>1</v>
      </c>
      <c r="I649" s="8">
        <v>147</v>
      </c>
      <c r="J649" s="7" t="str">
        <f>HYPERLINK("https://klvmarket.ru/catalog/masla/transmissionnye/peak-gear-oil-85w-140/?oid=1498","открыть")</f>
        <v>открыть</v>
      </c>
    </row>
    <row r="650">
      <c r="A650" s="0" t="inlineStr">
        <is>
          <t xml:space="preserve">Масла › Трансмиссионные</t>
        </is>
      </c>
      <c r="B650" s="0" t="inlineStr">
        <is>
          <t xml:space="preserve">PEAK</t>
        </is>
      </c>
      <c r="C650" s="0" t="inlineStr">
        <is>
          <t xml:space="preserve">Масло трансмиссионное Gear Oil 85W-140 PEAK c присадкой Limited Slip</t>
        </is>
      </c>
      <c r="D650" s="0" t="inlineStr">
        <is>
          <t xml:space="preserve">18,92л</t>
        </is>
      </c>
      <c r="E650" s="4">
        <v>8400</v>
      </c>
      <c r="F650" s="5">
        <v>444</v>
      </c>
      <c r="G650" s="0" t="inlineStr">
        <is>
          <t xml:space="preserve">В наличии</t>
        </is>
      </c>
      <c r="I650" s="8">
        <v>15</v>
      </c>
      <c r="J650" s="7" t="str">
        <f>HYPERLINK("https://klvmarket.ru/catalog/masla/transmissionnye/peak-gear-oil-85w-140/?oid=1499","открыть")</f>
        <v>открыть</v>
      </c>
    </row>
    <row r="651">
      <c r="A651" s="0" t="inlineStr">
        <is>
          <t xml:space="preserve">Масла › Трансмиссионные</t>
        </is>
      </c>
      <c r="B651" s="0" t="inlineStr">
        <is>
          <t xml:space="preserve">PEAK</t>
        </is>
      </c>
      <c r="C651" s="0" t="inlineStr">
        <is>
          <t xml:space="preserve">Масло трансмиссионное Gear Oil 85W-140 PEAK c присадкой Limited Slip</t>
        </is>
      </c>
      <c r="D651" s="0" t="inlineStr">
        <is>
          <t xml:space="preserve">208,2л</t>
        </is>
      </c>
      <c r="E651" s="2" t="inlineStr">
        <is>
          <t xml:space="preserve">по запросу</t>
        </is>
      </c>
      <c r="G651" s="0" t="inlineStr">
        <is>
          <t xml:space="preserve">В наличии</t>
        </is>
      </c>
      <c r="J651" s="7" t="str">
        <f>HYPERLINK("https://klvmarket.ru/catalog/masla/transmissionnye/peak-gear-oil-85w-140/?oid=1500","открыть")</f>
        <v>открыть</v>
      </c>
    </row>
    <row r="652">
      <c r="A652" s="0" t="inlineStr">
        <is>
          <t xml:space="preserve">Масла › Трансмиссионные</t>
        </is>
      </c>
      <c r="B652" s="0" t="inlineStr">
        <is>
          <t xml:space="preserve">PEAK</t>
        </is>
      </c>
      <c r="C652" s="0" t="inlineStr">
        <is>
          <t xml:space="preserve">Масло трансмиссионное Gear Oil sae 80W-90 GL-5 LIMITED SLIP PEAK</t>
        </is>
      </c>
      <c r="D652" s="0" t="inlineStr">
        <is>
          <t xml:space="preserve">0,946л</t>
        </is>
      </c>
      <c r="E652" s="2" t="inlineStr">
        <is>
          <t xml:space="preserve">по запросу</t>
        </is>
      </c>
      <c r="G652" s="0" t="inlineStr">
        <is>
          <t xml:space="preserve">По запросу</t>
        </is>
      </c>
      <c r="I652" s="8">
        <v>32</v>
      </c>
      <c r="J652" s="7" t="str">
        <f>HYPERLINK("https://klvmarket.ru/catalog/masla/transmissionnye/peak-gear-oil-80w-90/?oid=1495","открыть")</f>
        <v>открыть</v>
      </c>
    </row>
    <row r="653">
      <c r="A653" s="0" t="inlineStr">
        <is>
          <t xml:space="preserve">Масла › Трансмиссионные</t>
        </is>
      </c>
      <c r="B653" s="0" t="inlineStr">
        <is>
          <t xml:space="preserve">Teboil</t>
        </is>
      </c>
      <c r="C653" s="0" t="inlineStr">
        <is>
          <t xml:space="preserve">Масло трансмиссионное Hypoid 75W-140 Teboil</t>
        </is>
      </c>
      <c r="D653" s="0" t="inlineStr">
        <is>
          <t xml:space="preserve">170кг</t>
        </is>
      </c>
      <c r="E653" s="4">
        <v>114070</v>
      </c>
      <c r="F653" s="6">
        <v>671</v>
      </c>
      <c r="G653" s="0" t="inlineStr">
        <is>
          <t xml:space="preserve">В наличии</t>
        </is>
      </c>
      <c r="J653" s="7" t="str">
        <f>HYPERLINK("https://klvmarket.ru/catalog/masla/transmissionnye/teboil-hypoid-75w-140/?oid=1448","открыть")</f>
        <v>открыть</v>
      </c>
    </row>
    <row r="654">
      <c r="A654" s="0" t="inlineStr">
        <is>
          <t xml:space="preserve">Масла › Трансмиссионные</t>
        </is>
      </c>
      <c r="B654" s="0" t="inlineStr">
        <is>
          <t xml:space="preserve">Teboil</t>
        </is>
      </c>
      <c r="C654" s="0" t="inlineStr">
        <is>
          <t xml:space="preserve">Масло трансмиссионное Hypoid 75W-140 Teboil</t>
        </is>
      </c>
      <c r="D654" s="0" t="inlineStr">
        <is>
          <t xml:space="preserve">20л</t>
        </is>
      </c>
      <c r="E654" s="4">
        <v>13845</v>
      </c>
      <c r="F654" s="5">
        <v>692</v>
      </c>
      <c r="G654" s="0" t="inlineStr">
        <is>
          <t xml:space="preserve">В наличии</t>
        </is>
      </c>
      <c r="J654" s="7" t="str">
        <f>HYPERLINK("https://klvmarket.ru/catalog/masla/transmissionnye/teboil-hypoid-75w-140/?oid=1675","открыть")</f>
        <v>открыть</v>
      </c>
    </row>
    <row r="655">
      <c r="A655" s="0" t="inlineStr">
        <is>
          <t xml:space="preserve">Масла › Трансмиссионные</t>
        </is>
      </c>
      <c r="B655" s="0" t="inlineStr">
        <is>
          <t xml:space="preserve">Teboil</t>
        </is>
      </c>
      <c r="C655" s="0" t="inlineStr">
        <is>
          <t xml:space="preserve">Масло трансмиссионное Hypoid 75W-90 Teboil</t>
        </is>
      </c>
      <c r="D655" s="0" t="inlineStr">
        <is>
          <t xml:space="preserve">170кг</t>
        </is>
      </c>
      <c r="E655" s="2" t="inlineStr">
        <is>
          <t xml:space="preserve">по запросу</t>
        </is>
      </c>
      <c r="G655" s="0" t="inlineStr">
        <is>
          <t xml:space="preserve">По запросу</t>
        </is>
      </c>
      <c r="H655" s="8">
        <v>1</v>
      </c>
      <c r="J655" s="7" t="str">
        <f>HYPERLINK("https://klvmarket.ru/catalog/masla/transmissionnye/teboil-hypoid-75w-90/?oid=1447","открыть")</f>
        <v>открыть</v>
      </c>
    </row>
    <row r="656">
      <c r="A656" s="0" t="inlineStr">
        <is>
          <t xml:space="preserve">Масла › Трансмиссионные</t>
        </is>
      </c>
      <c r="B656" s="0" t="inlineStr">
        <is>
          <t xml:space="preserve">Teboil</t>
        </is>
      </c>
      <c r="C656" s="0" t="inlineStr">
        <is>
          <t xml:space="preserve">Масло трансмиссионное Hypoid 80W-90 Teboil</t>
        </is>
      </c>
      <c r="D656" s="0" t="inlineStr">
        <is>
          <t xml:space="preserve">180кг</t>
        </is>
      </c>
      <c r="E656" s="4">
        <v>25560</v>
      </c>
      <c r="F656" s="6">
        <v>142</v>
      </c>
      <c r="G656" s="0" t="inlineStr">
        <is>
          <t xml:space="preserve">В наличии</t>
        </is>
      </c>
      <c r="J656" s="7" t="str">
        <f>HYPERLINK("https://klvmarket.ru/catalog/masla/transmissionnye/teboil-hypoid-80w-90/?oid=1445","открыть")</f>
        <v>открыть</v>
      </c>
    </row>
    <row r="657">
      <c r="A657" s="0" t="inlineStr">
        <is>
          <t xml:space="preserve">Масла › Трансмиссионные</t>
        </is>
      </c>
      <c r="B657" s="0" t="inlineStr">
        <is>
          <t xml:space="preserve">Teboil</t>
        </is>
      </c>
      <c r="C657" s="0" t="inlineStr">
        <is>
          <t xml:space="preserve">Масло трансмиссионное Hypoid 80W-90 Teboil</t>
        </is>
      </c>
      <c r="D657" s="0" t="inlineStr">
        <is>
          <t xml:space="preserve">1л</t>
        </is>
      </c>
      <c r="E657" s="4">
        <v>286</v>
      </c>
      <c r="F657" s="5">
        <v>286</v>
      </c>
      <c r="G657" s="0" t="inlineStr">
        <is>
          <t xml:space="preserve">В наличии</t>
        </is>
      </c>
      <c r="J657" s="7" t="str">
        <f>HYPERLINK("https://klvmarket.ru/catalog/masla/transmissionnye/teboil-hypoid-80w-90/?oid=1443","открыть")</f>
        <v>открыть</v>
      </c>
    </row>
    <row r="658">
      <c r="A658" s="0" t="inlineStr">
        <is>
          <t xml:space="preserve">Масла › Трансмиссионные</t>
        </is>
      </c>
      <c r="B658" s="0" t="inlineStr">
        <is>
          <t xml:space="preserve">Teboil</t>
        </is>
      </c>
      <c r="C658" s="0" t="inlineStr">
        <is>
          <t xml:space="preserve">Масло трансмиссионное Hypoid 80W-90 Teboil</t>
        </is>
      </c>
      <c r="D658" s="0" t="inlineStr">
        <is>
          <t xml:space="preserve">20л</t>
        </is>
      </c>
      <c r="E658" s="4">
        <v>4682</v>
      </c>
      <c r="F658" s="5">
        <v>234</v>
      </c>
      <c r="G658" s="0" t="inlineStr">
        <is>
          <t xml:space="preserve">В наличии</t>
        </is>
      </c>
      <c r="J658" s="7" t="str">
        <f>HYPERLINK("https://klvmarket.ru/catalog/masla/transmissionnye/teboil-hypoid-80w-90/?oid=1444","открыть")</f>
        <v>открыть</v>
      </c>
    </row>
    <row r="659">
      <c r="A659" s="0" t="inlineStr">
        <is>
          <t xml:space="preserve">Масла › Трансмиссионные</t>
        </is>
      </c>
      <c r="B659" s="0" t="inlineStr">
        <is>
          <t xml:space="preserve">Toyota</t>
        </is>
      </c>
      <c r="C659" s="0" t="inlineStr">
        <is>
          <t xml:space="preserve">Масло трансмиссионное LSD GL-4/5 85W-90 Toyota</t>
        </is>
      </c>
      <c r="D659" s="0" t="inlineStr">
        <is>
          <t xml:space="preserve">20л</t>
        </is>
      </c>
      <c r="E659" s="4">
        <v>13200</v>
      </c>
      <c r="F659" s="5">
        <v>660</v>
      </c>
      <c r="G659" s="0" t="inlineStr">
        <is>
          <t xml:space="preserve">По запросу</t>
        </is>
      </c>
      <c r="J659" s="7" t="str">
        <f>HYPERLINK("https://klvmarket.ru/catalog/masla/transmissionnye/maslo_transmissionnoe_lsd_gl_4_5_85w_90_toyota/?oid=2830","открыть")</f>
        <v>открыть</v>
      </c>
    </row>
    <row r="660">
      <c r="A660" s="0" t="inlineStr">
        <is>
          <t xml:space="preserve">Масла › Трансмиссионные</t>
        </is>
      </c>
      <c r="B660" s="0" t="inlineStr">
        <is>
          <t xml:space="preserve">PEAK</t>
        </is>
      </c>
      <c r="C660" s="0" t="inlineStr">
        <is>
          <t xml:space="preserve">Масло трансмиссионное Mercon V PEAK</t>
        </is>
      </c>
      <c r="D660" s="0" t="inlineStr">
        <is>
          <t xml:space="preserve">0,946л</t>
        </is>
      </c>
      <c r="E660" s="4">
        <v>450</v>
      </c>
      <c r="F660" s="5">
        <v>476</v>
      </c>
      <c r="G660" s="0" t="inlineStr">
        <is>
          <t xml:space="preserve">В наличии</t>
        </is>
      </c>
      <c r="J660" s="7" t="str">
        <f>HYPERLINK("https://klvmarket.ru/catalog/masla/transmissionnye/peak-mercon-v/?oid=1454","открыть")</f>
        <v>открыть</v>
      </c>
    </row>
    <row r="661">
      <c r="A661" s="0" t="inlineStr">
        <is>
          <t xml:space="preserve">Масла › Трансмиссионные</t>
        </is>
      </c>
      <c r="B661" s="0" t="inlineStr">
        <is>
          <t xml:space="preserve">PEAK</t>
        </is>
      </c>
      <c r="C661" s="0" t="inlineStr">
        <is>
          <t xml:space="preserve">Масло трансмиссионное Opala GL-4 80w90 PEAK</t>
        </is>
      </c>
      <c r="D661" s="0" t="inlineStr">
        <is>
          <t xml:space="preserve">180кг, Бочка 200 л</t>
        </is>
      </c>
      <c r="E661" s="4">
        <v>46200</v>
      </c>
      <c r="F661" s="6">
        <v>257</v>
      </c>
      <c r="G661" s="0" t="inlineStr">
        <is>
          <t xml:space="preserve">Под заказ</t>
        </is>
      </c>
      <c r="J661" s="7" t="str">
        <f>HYPERLINK("https://klvmarket.ru/catalog/masla/transmissionnye/peak-opala-l4/?oid=1460","открыть")</f>
        <v>открыть</v>
      </c>
    </row>
    <row r="662">
      <c r="A662" s="0" t="inlineStr">
        <is>
          <t xml:space="preserve">Масла › Трансмиссионные</t>
        </is>
      </c>
      <c r="B662" s="0" t="inlineStr">
        <is>
          <t xml:space="preserve">PEAK</t>
        </is>
      </c>
      <c r="C662" s="0" t="inlineStr">
        <is>
          <t xml:space="preserve">Масло трансмиссионное Opala GL-4 80w90 PEAK</t>
        </is>
      </c>
      <c r="D662" s="0" t="inlineStr">
        <is>
          <t xml:space="preserve">20л</t>
        </is>
      </c>
      <c r="E662" s="4">
        <v>4700</v>
      </c>
      <c r="F662" s="5">
        <v>235</v>
      </c>
      <c r="G662" s="0" t="inlineStr">
        <is>
          <t xml:space="preserve">В наличии</t>
        </is>
      </c>
      <c r="J662" s="7" t="str">
        <f>HYPERLINK("https://klvmarket.ru/catalog/masla/transmissionnye/peak-opala-l4/?oid=1459","открыть")</f>
        <v>открыть</v>
      </c>
    </row>
    <row r="663">
      <c r="A663" s="0" t="inlineStr">
        <is>
          <t xml:space="preserve">Масла › Трансмиссионные</t>
        </is>
      </c>
      <c r="B663" s="0" t="inlineStr">
        <is>
          <t xml:space="preserve">PEAK</t>
        </is>
      </c>
      <c r="C663" s="0" t="inlineStr">
        <is>
          <t xml:space="preserve">Масло трансмиссионное Opala GL-5 80w90 PEAK</t>
        </is>
      </c>
      <c r="D663" s="0" t="inlineStr">
        <is>
          <t xml:space="preserve">180кг, Бочка 200 л</t>
        </is>
      </c>
      <c r="E663" s="4">
        <v>490000</v>
      </c>
      <c r="F663" s="6">
        <v>2722</v>
      </c>
      <c r="G663" s="0" t="inlineStr">
        <is>
          <t xml:space="preserve">В наличии</t>
        </is>
      </c>
      <c r="J663" s="7" t="str">
        <f>HYPERLINK("https://klvmarket.ru/catalog/masla/transmissionnye/peak-opala-l5/?oid=1462","открыть")</f>
        <v>открыть</v>
      </c>
    </row>
    <row r="664">
      <c r="A664" s="0" t="inlineStr">
        <is>
          <t xml:space="preserve">Масла › Трансмиссионные</t>
        </is>
      </c>
      <c r="B664" s="0" t="inlineStr">
        <is>
          <t xml:space="preserve">PEAK</t>
        </is>
      </c>
      <c r="C664" s="0" t="inlineStr">
        <is>
          <t xml:space="preserve">Масло трансмиссионное Opala GL-5 80w90 PEAK</t>
        </is>
      </c>
      <c r="D664" s="0" t="inlineStr">
        <is>
          <t xml:space="preserve">20л</t>
        </is>
      </c>
      <c r="E664" s="4">
        <v>5100</v>
      </c>
      <c r="F664" s="5">
        <v>255</v>
      </c>
      <c r="G664" s="0" t="inlineStr">
        <is>
          <t xml:space="preserve">По запросу</t>
        </is>
      </c>
      <c r="J664" s="7" t="str">
        <f>HYPERLINK("https://klvmarket.ru/catalog/masla/transmissionnye/peak-opala-l5/?oid=1461","открыть")</f>
        <v>открыть</v>
      </c>
    </row>
    <row r="665">
      <c r="A665" s="0" t="inlineStr">
        <is>
          <t xml:space="preserve">Масла › Трансмиссионные</t>
        </is>
      </c>
      <c r="B665" s="0" t="inlineStr">
        <is>
          <t xml:space="preserve">PEAK</t>
        </is>
      </c>
      <c r="C665" s="0" t="inlineStr">
        <is>
          <t xml:space="preserve">Масло трансмиссионное Opala XL5 75W-90 PEAK®</t>
        </is>
      </c>
      <c r="D665" s="0" t="inlineStr">
        <is>
          <t xml:space="preserve">180кг</t>
        </is>
      </c>
      <c r="E665" s="4">
        <v>63000</v>
      </c>
      <c r="F665" s="6">
        <v>350</v>
      </c>
      <c r="G665" s="0" t="inlineStr">
        <is>
          <t xml:space="preserve">По запросу</t>
        </is>
      </c>
      <c r="J665" s="7" t="str">
        <f>HYPERLINK("https://klvmarket.ru/catalog/masla/transmissionnye/peak-synthetic-gear-75w-140/?oid=1468","открыть")</f>
        <v>открыть</v>
      </c>
    </row>
    <row r="666">
      <c r="A666" s="0" t="inlineStr">
        <is>
          <t xml:space="preserve">Масла › Трансмиссионные</t>
        </is>
      </c>
      <c r="B666" s="0" t="inlineStr">
        <is>
          <t xml:space="preserve">PEAK</t>
        </is>
      </c>
      <c r="C666" s="0" t="inlineStr">
        <is>
          <t xml:space="preserve">Масло трансмиссионное Opala XL5 75W-90 PEAK®</t>
        </is>
      </c>
      <c r="D666" s="0" t="inlineStr">
        <is>
          <t xml:space="preserve">20л</t>
        </is>
      </c>
      <c r="E666" s="4">
        <v>7417</v>
      </c>
      <c r="F666" s="5">
        <v>371</v>
      </c>
      <c r="G666" s="0" t="inlineStr">
        <is>
          <t xml:space="preserve">По запросу</t>
        </is>
      </c>
      <c r="J666" s="7" t="str">
        <f>HYPERLINK("https://klvmarket.ru/catalog/masla/transmissionnye/peak-synthetic-gear-75w-140/?oid=1467","открыть")</f>
        <v>открыть</v>
      </c>
    </row>
    <row r="667">
      <c r="A667" s="0" t="inlineStr">
        <is>
          <t xml:space="preserve">Масла › Трансмиссионные</t>
        </is>
      </c>
      <c r="B667" s="0" t="inlineStr">
        <is>
          <t xml:space="preserve">Teboil</t>
        </is>
      </c>
      <c r="C667" s="0" t="inlineStr">
        <is>
          <t xml:space="preserve">Масло трансмиссионное OUTBOARD GEAR TEBOIL</t>
        </is>
      </c>
      <c r="D667" s="0" t="inlineStr">
        <is>
          <t xml:space="preserve">0,5л</t>
        </is>
      </c>
      <c r="E667" s="4">
        <v>370</v>
      </c>
      <c r="F667" s="5">
        <v>740</v>
      </c>
      <c r="G667" s="0" t="inlineStr">
        <is>
          <t xml:space="preserve">По запросу</t>
        </is>
      </c>
      <c r="J667" s="7" t="str">
        <f>HYPERLINK("https://klvmarket.ru/catalog/masla/transmissionnye/teboil-outboard-gear/?oid=1484","открыть")</f>
        <v>открыть</v>
      </c>
    </row>
    <row r="668">
      <c r="A668" s="0" t="inlineStr">
        <is>
          <t xml:space="preserve">Масла › Трансмиссионные</t>
        </is>
      </c>
      <c r="B668" s="0" t="inlineStr">
        <is>
          <t xml:space="preserve">PEAK</t>
        </is>
      </c>
      <c r="C668" s="0" t="inlineStr">
        <is>
          <t xml:space="preserve">Масло трансмиссионное Synthetic 50 TransFluid PEAK</t>
        </is>
      </c>
      <c r="D668" s="0" t="inlineStr">
        <is>
          <t xml:space="preserve">20л</t>
        </is>
      </c>
      <c r="E668" s="4">
        <v>9200</v>
      </c>
      <c r="F668" s="5">
        <v>460</v>
      </c>
      <c r="G668" s="0" t="inlineStr">
        <is>
          <t xml:space="preserve">Нет в наличии</t>
        </is>
      </c>
      <c r="J668" s="7" t="str">
        <f>HYPERLINK("https://klvmarket.ru/catalog/masla/transmissionnye/peak-synthetic-50-transfluid/?oid=1469","открыть")</f>
        <v>открыть</v>
      </c>
    </row>
    <row r="669">
      <c r="A669" s="0" t="inlineStr">
        <is>
          <t xml:space="preserve">Масла › Трансмиссионные</t>
        </is>
      </c>
      <c r="B669" s="0" t="inlineStr">
        <is>
          <t xml:space="preserve">TOTACHI</t>
        </is>
      </c>
      <c r="C669" s="0" t="inlineStr">
        <is>
          <t xml:space="preserve">Масло трансмиссионное Synthetic Automatic Transmission Fluid Multi-Vehicle ATF TOTACHI®</t>
        </is>
      </c>
      <c r="E669" s="4">
        <v>1860</v>
      </c>
      <c r="G669" s="0" t="inlineStr">
        <is>
          <t xml:space="preserve">В наличии</t>
        </is>
      </c>
      <c r="J669" s="7" t="str">
        <f>HYPERLINK("https://klvmarket.ru/catalog/masla/transmissionnye/peak-full-synthetic-multi-vehicle-dexron-vi-mercon-lv-atf/?oid=2443","открыть")</f>
        <v>открыть</v>
      </c>
    </row>
    <row r="670">
      <c r="A670" s="0" t="inlineStr">
        <is>
          <t xml:space="preserve">Масла › Трансмиссионные</t>
        </is>
      </c>
      <c r="B670" s="0" t="inlineStr">
        <is>
          <t xml:space="preserve">TOTACHI</t>
        </is>
      </c>
      <c r="C670" s="0" t="inlineStr">
        <is>
          <t xml:space="preserve">Масло трансмиссионное Synthetic Automatic Transmission Fluid Multi-Vehicle ATF TOTACHI®</t>
        </is>
      </c>
      <c r="D670" s="0" t="inlineStr">
        <is>
          <t xml:space="preserve">1л</t>
        </is>
      </c>
      <c r="E670" s="4">
        <v>495</v>
      </c>
      <c r="F670" s="5">
        <v>495</v>
      </c>
      <c r="G670" s="0" t="inlineStr">
        <is>
          <t xml:space="preserve">По запросу</t>
        </is>
      </c>
      <c r="J670" s="7" t="str">
        <f>HYPERLINK("https://klvmarket.ru/catalog/masla/transmissionnye/peak-full-synthetic-multi-vehicle-dexron-vi-mercon-lv-atf/?oid=1455","открыть")</f>
        <v>открыть</v>
      </c>
    </row>
    <row r="671">
      <c r="A671" s="0" t="inlineStr">
        <is>
          <t xml:space="preserve">Масла › Трансмиссионные</t>
        </is>
      </c>
      <c r="B671" s="0" t="inlineStr">
        <is>
          <t xml:space="preserve">PEAK</t>
        </is>
      </c>
      <c r="C671" s="0" t="inlineStr">
        <is>
          <t xml:space="preserve">Масло трансмиссионное TORQUE FLUID sae 10 w PEAK®</t>
        </is>
      </c>
      <c r="D671" s="0" t="inlineStr">
        <is>
          <t xml:space="preserve">18,92л</t>
        </is>
      </c>
      <c r="E671" s="4">
        <v>5395</v>
      </c>
      <c r="F671" s="5">
        <v>285</v>
      </c>
      <c r="G671" s="0" t="inlineStr">
        <is>
          <t xml:space="preserve">Под заказ</t>
        </is>
      </c>
      <c r="J671" s="7" t="str">
        <f>HYPERLINK("https://klvmarket.ru/catalog/masla/transmissionnye/peak-torque-fluid-sae-10-w/?oid=1473","открыть")</f>
        <v>открыть</v>
      </c>
    </row>
    <row r="672">
      <c r="A672" s="0" t="inlineStr">
        <is>
          <t xml:space="preserve">Масла › Трансмиссионные</t>
        </is>
      </c>
      <c r="B672" s="0" t="inlineStr">
        <is>
          <t xml:space="preserve">PEAK</t>
        </is>
      </c>
      <c r="C672" s="0" t="inlineStr">
        <is>
          <t xml:space="preserve">Масло трансмиссионное TORQUE FLUID sae 10 w PEAK®</t>
        </is>
      </c>
      <c r="D672" s="0" t="inlineStr">
        <is>
          <t xml:space="preserve">208,2л, Бочка 200 л</t>
        </is>
      </c>
      <c r="E672" s="4">
        <v>57921</v>
      </c>
      <c r="F672" s="5">
        <v>278</v>
      </c>
      <c r="G672" s="0" t="inlineStr">
        <is>
          <t xml:space="preserve">Под заказ</t>
        </is>
      </c>
      <c r="J672" s="7" t="str">
        <f>HYPERLINK("https://klvmarket.ru/catalog/masla/transmissionnye/peak-torque-fluid-sae-10-w/?oid=1474","открыть")</f>
        <v>открыть</v>
      </c>
    </row>
    <row r="673">
      <c r="A673" s="0" t="inlineStr">
        <is>
          <t xml:space="preserve">Масла › Трансмиссионные</t>
        </is>
      </c>
      <c r="B673" s="0" t="inlineStr">
        <is>
          <t xml:space="preserve">PEAK</t>
        </is>
      </c>
      <c r="C673" s="0" t="inlineStr">
        <is>
          <t xml:space="preserve">Масло трансмиссионное TORQUE FLUID sae 30 PEAK®</t>
        </is>
      </c>
      <c r="D673" s="0" t="inlineStr">
        <is>
          <t xml:space="preserve">18,92л</t>
        </is>
      </c>
      <c r="E673" s="2" t="inlineStr">
        <is>
          <t xml:space="preserve">по запросу</t>
        </is>
      </c>
      <c r="G673" s="0" t="inlineStr">
        <is>
          <t xml:space="preserve">В наличии</t>
        </is>
      </c>
      <c r="J673" s="7" t="str">
        <f>HYPERLINK("https://klvmarket.ru/catalog/masla/transmissionnye/peak-torque-fluid-sae-30/?oid=1475","открыть")</f>
        <v>открыть</v>
      </c>
    </row>
    <row r="674">
      <c r="A674" s="0" t="inlineStr">
        <is>
          <t xml:space="preserve">Масла › Трансмиссионные</t>
        </is>
      </c>
      <c r="B674" s="0" t="inlineStr">
        <is>
          <t xml:space="preserve">PEAK</t>
        </is>
      </c>
      <c r="C674" s="0" t="inlineStr">
        <is>
          <t xml:space="preserve">Масло трансмиссионное TORQUE FLUID sae 30 PEAK®</t>
        </is>
      </c>
      <c r="D674" s="0" t="inlineStr">
        <is>
          <t xml:space="preserve">208,2л</t>
        </is>
      </c>
      <c r="E674" s="2" t="inlineStr">
        <is>
          <t xml:space="preserve">по запросу</t>
        </is>
      </c>
      <c r="G674" s="0" t="inlineStr">
        <is>
          <t xml:space="preserve">В наличии</t>
        </is>
      </c>
      <c r="J674" s="7" t="str">
        <f>HYPERLINK("https://klvmarket.ru/catalog/masla/transmissionnye/peak-torque-fluid-sae-30/?oid=1476","открыть")</f>
        <v>открыть</v>
      </c>
    </row>
    <row r="675">
      <c r="A675" s="0" t="inlineStr">
        <is>
          <t xml:space="preserve">Масла › Трансмиссионные</t>
        </is>
      </c>
      <c r="B675" s="0" t="inlineStr">
        <is>
          <t xml:space="preserve">PEAK</t>
        </is>
      </c>
      <c r="C675" s="0" t="inlineStr">
        <is>
          <t xml:space="preserve">Масло трансмиссионное Universal Tractor Fluid PEAK®</t>
        </is>
      </c>
      <c r="D675" s="0" t="inlineStr">
        <is>
          <t xml:space="preserve">18,92л</t>
        </is>
      </c>
      <c r="E675" s="2" t="inlineStr">
        <is>
          <t xml:space="preserve">по запросу</t>
        </is>
      </c>
      <c r="G675" s="0" t="inlineStr">
        <is>
          <t xml:space="preserve">По запросу</t>
        </is>
      </c>
      <c r="J675" s="7" t="str">
        <f>HYPERLINK("https://klvmarket.ru/catalog/masla/transmissionnye/peak-universal-tractor-fluid/?oid=1471","открыть")</f>
        <v>открыть</v>
      </c>
    </row>
    <row r="676">
      <c r="A676" s="0" t="inlineStr">
        <is>
          <t xml:space="preserve">Масла › Трансмиссионные</t>
        </is>
      </c>
      <c r="B676" s="0" t="inlineStr">
        <is>
          <t xml:space="preserve">PEAK</t>
        </is>
      </c>
      <c r="C676" s="0" t="inlineStr">
        <is>
          <t xml:space="preserve">Масло трансмиссионное Universal Tractor Fluid PEAK®</t>
        </is>
      </c>
      <c r="D676" s="0" t="inlineStr">
        <is>
          <t xml:space="preserve">208,2л, Бочка 200 л</t>
        </is>
      </c>
      <c r="E676" s="2" t="inlineStr">
        <is>
          <t xml:space="preserve">по запросу</t>
        </is>
      </c>
      <c r="G676" s="0" t="inlineStr">
        <is>
          <t xml:space="preserve">По запросу</t>
        </is>
      </c>
      <c r="J676" s="7" t="str">
        <f>HYPERLINK("https://klvmarket.ru/catalog/masla/transmissionnye/peak-universal-tractor-fluid/?oid=1472","открыть")</f>
        <v>открыть</v>
      </c>
    </row>
    <row r="677">
      <c r="A677" s="0" t="inlineStr">
        <is>
          <t xml:space="preserve">Масла › Трансмиссионные</t>
        </is>
      </c>
      <c r="B677" s="0" t="inlineStr">
        <is>
          <t xml:space="preserve">Лукойл</t>
        </is>
      </c>
      <c r="C677" s="0" t="inlineStr">
        <is>
          <t xml:space="preserve">Масло трансмиссионное ВЕРСО 10w30 Лукойл</t>
        </is>
      </c>
      <c r="D677" s="0" t="inlineStr">
        <is>
          <t xml:space="preserve">180кг, Бочка 200 л</t>
        </is>
      </c>
      <c r="E677" s="4">
        <v>49320</v>
      </c>
      <c r="F677" s="6">
        <v>274</v>
      </c>
      <c r="G677" s="0" t="inlineStr">
        <is>
          <t xml:space="preserve">В наличии</t>
        </is>
      </c>
      <c r="J677" s="7" t="str">
        <f>HYPERLINK("https://klvmarket.ru/catalog/masla/transmissionnye/lukoyl-verso-/?oid=1437","открыть")</f>
        <v>открыть</v>
      </c>
    </row>
    <row r="678">
      <c r="A678" s="0" t="inlineStr">
        <is>
          <t xml:space="preserve">Масла › Трансмиссионные</t>
        </is>
      </c>
      <c r="B678" s="0" t="inlineStr">
        <is>
          <t xml:space="preserve">Лукойл</t>
        </is>
      </c>
      <c r="C678" s="0" t="inlineStr">
        <is>
          <t xml:space="preserve">Масло трансмиссионное марка "А" Лукойл</t>
        </is>
      </c>
      <c r="D678" s="0" t="inlineStr">
        <is>
          <t xml:space="preserve">175кг</t>
        </is>
      </c>
      <c r="E678" s="4">
        <v>35000</v>
      </c>
      <c r="F678" s="6">
        <v>200</v>
      </c>
      <c r="G678" s="0" t="inlineStr">
        <is>
          <t xml:space="preserve">По запросу</t>
        </is>
      </c>
      <c r="J678" s="7" t="str">
        <f>HYPERLINK("https://klvmarket.ru/catalog/masla/transmissionnye/lukoyl-marka-a/?oid=1438","открыть")</f>
        <v>открыть</v>
      </c>
    </row>
    <row r="679">
      <c r="A679" s="0" t="inlineStr">
        <is>
          <t xml:space="preserve">Масла › Трансмиссионные</t>
        </is>
      </c>
      <c r="B679" s="0" t="inlineStr">
        <is>
          <t xml:space="preserve">Лукойл</t>
        </is>
      </c>
      <c r="C679" s="0" t="inlineStr">
        <is>
          <t xml:space="preserve">Масло трансмиссионное марка "А" Лукойл</t>
        </is>
      </c>
      <c r="D679" s="0" t="inlineStr">
        <is>
          <t xml:space="preserve">17л</t>
        </is>
      </c>
      <c r="E679" s="4">
        <v>3420</v>
      </c>
      <c r="F679" s="5">
        <v>201</v>
      </c>
      <c r="G679" s="0" t="inlineStr">
        <is>
          <t xml:space="preserve">В наличии</t>
        </is>
      </c>
      <c r="J679" s="7" t="str">
        <f>HYPERLINK("https://klvmarket.ru/catalog/masla/transmissionnye/lukoyl-marka-a/?oid=3390","открыть")</f>
        <v>открыть</v>
      </c>
    </row>
    <row r="680">
      <c r="A680" s="0" t="inlineStr">
        <is>
          <t xml:space="preserve">Масла › Трансмиссионные</t>
        </is>
      </c>
      <c r="B680" s="0" t="inlineStr">
        <is>
          <t xml:space="preserve">Лукойл</t>
        </is>
      </c>
      <c r="C680" s="0" t="inlineStr">
        <is>
          <t xml:space="preserve">Масло трансмиссионное марка "Р" Лукойл</t>
        </is>
      </c>
      <c r="D680" s="0" t="inlineStr">
        <is>
          <t xml:space="preserve">180кг</t>
        </is>
      </c>
      <c r="E680" s="4">
        <v>28800</v>
      </c>
      <c r="F680" s="6">
        <v>160</v>
      </c>
      <c r="G680" s="0" t="inlineStr">
        <is>
          <t xml:space="preserve">Под заказ</t>
        </is>
      </c>
      <c r="J680" s="7" t="str">
        <f>HYPERLINK("https://klvmarket.ru/catalog/masla/transmissionnye/lukoyl-marka-r/?oid=1439","открыть")</f>
        <v>открыть</v>
      </c>
    </row>
    <row r="681">
      <c r="A681" s="0" t="inlineStr">
        <is>
          <t xml:space="preserve">Масла › Трансмиссионные</t>
        </is>
      </c>
      <c r="B681" s="0" t="inlineStr">
        <is>
          <t xml:space="preserve">Лукойл</t>
        </is>
      </c>
      <c r="C681" s="0" t="inlineStr">
        <is>
          <t xml:space="preserve">Масло трансмиссионное марка "Р" Лукойл</t>
        </is>
      </c>
      <c r="D681" s="0" t="inlineStr">
        <is>
          <t xml:space="preserve">17л</t>
        </is>
      </c>
      <c r="E681" s="4">
        <v>3420</v>
      </c>
      <c r="F681" s="5">
        <v>201</v>
      </c>
      <c r="G681" s="0" t="inlineStr">
        <is>
          <t xml:space="preserve">В наличии</t>
        </is>
      </c>
      <c r="J681" s="7" t="str">
        <f>HYPERLINK("https://klvmarket.ru/catalog/masla/transmissionnye/lukoyl-marka-r/?oid=3391","открыть")</f>
        <v>открыть</v>
      </c>
    </row>
    <row r="682">
      <c r="A682" s="0" t="inlineStr">
        <is>
          <t xml:space="preserve">Масла › Трансмиссионные</t>
        </is>
      </c>
      <c r="B682" s="0" t="inlineStr">
        <is>
          <t xml:space="preserve">Лукойл</t>
        </is>
      </c>
      <c r="C682" s="0" t="inlineStr">
        <is>
          <t xml:space="preserve">Масло трансмиссионное ТМ-4 75w90 Лукойл</t>
        </is>
      </c>
      <c r="D682" s="0" t="inlineStr">
        <is>
          <t xml:space="preserve">1л</t>
        </is>
      </c>
      <c r="E682" s="4">
        <v>475</v>
      </c>
      <c r="F682" s="5">
        <v>475</v>
      </c>
      <c r="G682" s="0" t="inlineStr">
        <is>
          <t xml:space="preserve">В наличии</t>
        </is>
      </c>
      <c r="J682" s="7" t="str">
        <f>HYPERLINK("https://klvmarket.ru/catalog/masla/transmissionnye/lukoyl-tm-4-/?oid=1424","открыть")</f>
        <v>открыть</v>
      </c>
    </row>
    <row r="683">
      <c r="A683" s="0" t="inlineStr">
        <is>
          <t xml:space="preserve">Масла › Трансмиссионные</t>
        </is>
      </c>
      <c r="B683" s="0" t="inlineStr">
        <is>
          <t xml:space="preserve">Лукойл</t>
        </is>
      </c>
      <c r="C683" s="0" t="inlineStr">
        <is>
          <t xml:space="preserve">Масло трансмиссионное ТМ-4 75w90 Лукойл</t>
        </is>
      </c>
      <c r="D683" s="0" t="inlineStr">
        <is>
          <t xml:space="preserve">4л</t>
        </is>
      </c>
      <c r="E683" s="4">
        <v>1620</v>
      </c>
      <c r="F683" s="5">
        <v>405</v>
      </c>
      <c r="G683" s="0" t="inlineStr">
        <is>
          <t xml:space="preserve">В наличии</t>
        </is>
      </c>
      <c r="J683" s="7" t="str">
        <f>HYPERLINK("https://klvmarket.ru/catalog/masla/transmissionnye/lukoyl-tm-4-/?oid=1425","открыть")</f>
        <v>открыть</v>
      </c>
    </row>
    <row r="684">
      <c r="A684" s="0" t="inlineStr">
        <is>
          <t xml:space="preserve">Масла › Трансмиссионные</t>
        </is>
      </c>
      <c r="B684" s="0" t="inlineStr">
        <is>
          <t xml:space="preserve">Лукойл</t>
        </is>
      </c>
      <c r="C684" s="0" t="inlineStr">
        <is>
          <t xml:space="preserve">Масло трансмиссионное ТМ-4 80w90 Лукойл</t>
        </is>
      </c>
      <c r="D684" s="0" t="inlineStr">
        <is>
          <t xml:space="preserve">180кг</t>
        </is>
      </c>
      <c r="E684" s="4">
        <v>52560</v>
      </c>
      <c r="F684" s="6">
        <v>292</v>
      </c>
      <c r="G684" s="0" t="inlineStr">
        <is>
          <t xml:space="preserve">По запросу</t>
        </is>
      </c>
      <c r="J684" s="7" t="str">
        <f>HYPERLINK("https://klvmarket.ru/catalog/masla/transmissionnye/maslo_transmissionnoe_tm_4_80w90_lukoyl/?oid=3387","открыть")</f>
        <v>открыть</v>
      </c>
    </row>
    <row r="685">
      <c r="A685" s="0" t="inlineStr">
        <is>
          <t xml:space="preserve">Масла › Трансмиссионные</t>
        </is>
      </c>
      <c r="B685" s="0" t="inlineStr">
        <is>
          <t xml:space="preserve">Лукойл</t>
        </is>
      </c>
      <c r="C685" s="0" t="inlineStr">
        <is>
          <t xml:space="preserve">Масло трансмиссионное ТМ-5 75W90 Лукойл</t>
        </is>
      </c>
      <c r="D685" s="0" t="inlineStr">
        <is>
          <t xml:space="preserve">185кг, Бочка 200 л</t>
        </is>
      </c>
      <c r="E685" s="4">
        <v>90650</v>
      </c>
      <c r="F685" s="6">
        <v>490</v>
      </c>
      <c r="G685" s="0" t="inlineStr">
        <is>
          <t xml:space="preserve">В наличии</t>
        </is>
      </c>
      <c r="J685" s="7" t="str">
        <f>HYPERLINK("https://klvmarket.ru/catalog/masla/transmissionnye/lukoyl-tm-5-75w90-/?oid=1423","открыть")</f>
        <v>открыть</v>
      </c>
    </row>
    <row r="686">
      <c r="A686" s="0" t="inlineStr">
        <is>
          <t xml:space="preserve">Масла › Трансмиссионные</t>
        </is>
      </c>
      <c r="B686" s="0" t="inlineStr">
        <is>
          <t xml:space="preserve">Лукойл</t>
        </is>
      </c>
      <c r="C686" s="0" t="inlineStr">
        <is>
          <t xml:space="preserve">Масло трансмиссионное ТМ-5 75W90 Лукойл</t>
        </is>
      </c>
      <c r="D686" s="0" t="inlineStr">
        <is>
          <t xml:space="preserve">1л</t>
        </is>
      </c>
      <c r="E686" s="4">
        <v>525</v>
      </c>
      <c r="F686" s="5">
        <v>525</v>
      </c>
      <c r="G686" s="0" t="inlineStr">
        <is>
          <t xml:space="preserve">В наличии</t>
        </is>
      </c>
      <c r="J686" s="7" t="str">
        <f>HYPERLINK("https://klvmarket.ru/catalog/masla/transmissionnye/lukoyl-tm-5-75w90-/?oid=1421","открыть")</f>
        <v>открыть</v>
      </c>
    </row>
    <row r="687">
      <c r="A687" s="0" t="inlineStr">
        <is>
          <t xml:space="preserve">Масла › Трансмиссионные</t>
        </is>
      </c>
      <c r="B687" s="0" t="inlineStr">
        <is>
          <t xml:space="preserve">Лукойл</t>
        </is>
      </c>
      <c r="C687" s="0" t="inlineStr">
        <is>
          <t xml:space="preserve">Масло трансмиссионное ТМ-5 75W90 Лукойл</t>
        </is>
      </c>
      <c r="D687" s="0" t="inlineStr">
        <is>
          <t xml:space="preserve">4л</t>
        </is>
      </c>
      <c r="E687" s="4">
        <v>1890</v>
      </c>
      <c r="F687" s="5">
        <v>473</v>
      </c>
      <c r="G687" s="0" t="inlineStr">
        <is>
          <t xml:space="preserve">В наличии</t>
        </is>
      </c>
      <c r="J687" s="7" t="str">
        <f>HYPERLINK("https://klvmarket.ru/catalog/masla/transmissionnye/lukoyl-tm-5-75w90-/?oid=1422","открыть")</f>
        <v>открыть</v>
      </c>
    </row>
    <row r="688">
      <c r="A688" s="0" t="inlineStr">
        <is>
          <t xml:space="preserve">Масла › Трансмиссионные</t>
        </is>
      </c>
      <c r="B688" s="0" t="inlineStr">
        <is>
          <t xml:space="preserve">Лукойл</t>
        </is>
      </c>
      <c r="C688" s="0" t="inlineStr">
        <is>
          <t xml:space="preserve">Масло трансмиссионное ТМ-5 75W90 Лукойл</t>
        </is>
      </c>
      <c r="D688" s="0" t="inlineStr">
        <is>
          <t xml:space="preserve">20л</t>
        </is>
      </c>
      <c r="E688" s="4">
        <v>9440</v>
      </c>
      <c r="F688" s="5">
        <v>472</v>
      </c>
      <c r="G688" s="0" t="inlineStr">
        <is>
          <t xml:space="preserve">В наличии</t>
        </is>
      </c>
      <c r="J688" s="7" t="str">
        <f>HYPERLINK("https://klvmarket.ru/catalog/masla/transmissionnye/lukoyl-tm-5-75w90-/?oid=2064","открыть")</f>
        <v>открыть</v>
      </c>
    </row>
    <row r="689">
      <c r="A689" s="0" t="inlineStr">
        <is>
          <t xml:space="preserve">Масла › Трансмиссионные</t>
        </is>
      </c>
      <c r="B689" s="0" t="inlineStr">
        <is>
          <t xml:space="preserve">Лукойл</t>
        </is>
      </c>
      <c r="C689" s="0" t="inlineStr">
        <is>
          <t xml:space="preserve">Масло трансмиссионное ТМ-5 80W90 Лукойл</t>
        </is>
      </c>
      <c r="D689" s="0" t="inlineStr">
        <is>
          <t xml:space="preserve">185кг</t>
        </is>
      </c>
      <c r="E689" s="4">
        <v>50690</v>
      </c>
      <c r="F689" s="6">
        <v>274</v>
      </c>
      <c r="G689" s="0" t="inlineStr">
        <is>
          <t xml:space="preserve">В наличии</t>
        </is>
      </c>
      <c r="J689" s="7" t="str">
        <f>HYPERLINK("https://klvmarket.ru/catalog/masla/transmissionnye/lukoyl-tm-5-80w90/?oid=1431","открыть")</f>
        <v>открыть</v>
      </c>
    </row>
    <row r="690">
      <c r="A690" s="0" t="inlineStr">
        <is>
          <t xml:space="preserve">Масла › Трансмиссионные</t>
        </is>
      </c>
      <c r="B690" s="0" t="inlineStr">
        <is>
          <t xml:space="preserve">Лукойл</t>
        </is>
      </c>
      <c r="C690" s="0" t="inlineStr">
        <is>
          <t xml:space="preserve">Масло трансмиссионное ТМ-5 80W90 Лукойл</t>
        </is>
      </c>
      <c r="D690" s="0" t="inlineStr">
        <is>
          <t xml:space="preserve">1л</t>
        </is>
      </c>
      <c r="E690" s="4">
        <v>270</v>
      </c>
      <c r="F690" s="5">
        <v>270</v>
      </c>
      <c r="G690" s="0" t="inlineStr">
        <is>
          <t xml:space="preserve">В наличии</t>
        </is>
      </c>
      <c r="J690" s="7" t="str">
        <f>HYPERLINK("https://klvmarket.ru/catalog/masla/transmissionnye/lukoyl-tm-5-80w90/?oid=1427","открыть")</f>
        <v>открыть</v>
      </c>
    </row>
    <row r="691">
      <c r="A691" s="0" t="inlineStr">
        <is>
          <t xml:space="preserve">Масла › Трансмиссионные</t>
        </is>
      </c>
      <c r="B691" s="0" t="inlineStr">
        <is>
          <t xml:space="preserve">Лукойл</t>
        </is>
      </c>
      <c r="C691" s="0" t="inlineStr">
        <is>
          <t xml:space="preserve">Масло трансмиссионное ТМ-5 80W90 Лукойл</t>
        </is>
      </c>
      <c r="D691" s="0" t="inlineStr">
        <is>
          <t xml:space="preserve">4л</t>
        </is>
      </c>
      <c r="E691" s="4">
        <v>945</v>
      </c>
      <c r="F691" s="5">
        <v>236</v>
      </c>
      <c r="G691" s="0" t="inlineStr">
        <is>
          <t xml:space="preserve">В наличии</t>
        </is>
      </c>
      <c r="J691" s="7" t="str">
        <f>HYPERLINK("https://klvmarket.ru/catalog/masla/transmissionnye/lukoyl-tm-5-80w90/?oid=1428","открыть")</f>
        <v>открыть</v>
      </c>
    </row>
    <row r="692">
      <c r="A692" s="0" t="inlineStr">
        <is>
          <t xml:space="preserve">Масла › Трансмиссионные</t>
        </is>
      </c>
      <c r="B692" s="0" t="inlineStr">
        <is>
          <t xml:space="preserve">Лукойл</t>
        </is>
      </c>
      <c r="C692" s="0" t="inlineStr">
        <is>
          <t xml:space="preserve">Масло трансмиссионное ТМ-5 80W90 Лукойл</t>
        </is>
      </c>
      <c r="D692" s="0" t="inlineStr">
        <is>
          <t xml:space="preserve">20л</t>
        </is>
      </c>
      <c r="E692" s="4">
        <v>4915</v>
      </c>
      <c r="F692" s="5">
        <v>246</v>
      </c>
      <c r="G692" s="0" t="inlineStr">
        <is>
          <t xml:space="preserve">В пути</t>
        </is>
      </c>
      <c r="J692" s="7" t="str">
        <f>HYPERLINK("https://klvmarket.ru/catalog/masla/transmissionnye/lukoyl-tm-5-80w90/?oid=1429","открыть")</f>
        <v>открыть</v>
      </c>
    </row>
    <row r="693">
      <c r="A693" s="0" t="inlineStr">
        <is>
          <t xml:space="preserve">Масла › Трансмиссионные</t>
        </is>
      </c>
      <c r="B693" s="0" t="inlineStr">
        <is>
          <t xml:space="preserve">Лукойл</t>
        </is>
      </c>
      <c r="C693" s="0" t="inlineStr">
        <is>
          <t xml:space="preserve">Масло трансмиссионное ТМ-5 80W90 Лукойл</t>
        </is>
      </c>
      <c r="D693" s="0" t="inlineStr">
        <is>
          <t xml:space="preserve">48л</t>
        </is>
      </c>
      <c r="E693" s="4">
        <v>11505</v>
      </c>
      <c r="F693" s="5">
        <v>240</v>
      </c>
      <c r="G693" s="0" t="inlineStr">
        <is>
          <t xml:space="preserve">В наличии</t>
        </is>
      </c>
      <c r="J693" s="7" t="str">
        <f>HYPERLINK("https://klvmarket.ru/catalog/masla/transmissionnye/lukoyl-tm-5-80w90/?oid=1430","открыть")</f>
        <v>открыть</v>
      </c>
    </row>
    <row r="694">
      <c r="A694" s="0" t="inlineStr">
        <is>
          <t xml:space="preserve">Масла › Трансмиссионные</t>
        </is>
      </c>
      <c r="B694" s="0" t="inlineStr">
        <is>
          <t xml:space="preserve">Лукойл</t>
        </is>
      </c>
      <c r="C694" s="0" t="inlineStr">
        <is>
          <t xml:space="preserve">Масло трансмиссионное ТМ-5 85W90 Лукойл</t>
        </is>
      </c>
      <c r="D694" s="0" t="inlineStr">
        <is>
          <t xml:space="preserve">185кг</t>
        </is>
      </c>
      <c r="E694" s="4">
        <v>58090</v>
      </c>
      <c r="F694" s="6">
        <v>314</v>
      </c>
      <c r="G694" s="0" t="inlineStr">
        <is>
          <t xml:space="preserve">В пути</t>
        </is>
      </c>
      <c r="J694" s="7" t="str">
        <f>HYPERLINK("https://klvmarket.ru/catalog/masla/transmissionnye/lukoyl-tm-5-85w90/?oid=1426","открыть")</f>
        <v>открыть</v>
      </c>
    </row>
    <row r="695">
      <c r="A695" s="0" t="inlineStr">
        <is>
          <t xml:space="preserve">Масла › Трансмиссионные</t>
        </is>
      </c>
      <c r="B695" s="0" t="inlineStr">
        <is>
          <t xml:space="preserve">Лукойл</t>
        </is>
      </c>
      <c r="C695" s="0" t="inlineStr">
        <is>
          <t xml:space="preserve">Масло трансмиссионное ТСП-15к (ТМ-3) Лукойл</t>
        </is>
      </c>
      <c r="D695" s="0" t="inlineStr">
        <is>
          <t xml:space="preserve">185кг, Бочка 200 л</t>
        </is>
      </c>
      <c r="E695" s="4">
        <v>48100</v>
      </c>
      <c r="F695" s="6">
        <v>260</v>
      </c>
      <c r="G695" s="0" t="inlineStr">
        <is>
          <t xml:space="preserve">По запросу</t>
        </is>
      </c>
      <c r="J695" s="7" t="str">
        <f>HYPERLINK("https://klvmarket.ru/catalog/masla/transmissionnye/lukoyl-tsp-15k-tm-3/?oid=1433","открыть")</f>
        <v>открыть</v>
      </c>
    </row>
    <row r="696">
      <c r="A696" s="0" t="inlineStr">
        <is>
          <t xml:space="preserve">Масла › Трансмиссионные</t>
        </is>
      </c>
      <c r="B696" s="0" t="inlineStr">
        <is>
          <t xml:space="preserve">Лукойл</t>
        </is>
      </c>
      <c r="C696" s="0" t="inlineStr">
        <is>
          <t xml:space="preserve">Масло трансмиссионное ТСП-15к (ТМ-3) Лукойл</t>
        </is>
      </c>
      <c r="D696" s="0" t="inlineStr">
        <is>
          <t xml:space="preserve">17л</t>
        </is>
      </c>
      <c r="E696" s="4">
        <v>4110</v>
      </c>
      <c r="F696" s="5">
        <v>242</v>
      </c>
      <c r="G696" s="0" t="inlineStr">
        <is>
          <t xml:space="preserve">По запросу</t>
        </is>
      </c>
      <c r="J696" s="7" t="str">
        <f>HYPERLINK("https://klvmarket.ru/catalog/masla/transmissionnye/lukoyl-tsp-15k-tm-3/?oid=1432","открыть")</f>
        <v>открыть</v>
      </c>
    </row>
    <row r="697">
      <c r="A697" s="0" t="inlineStr">
        <is>
          <t xml:space="preserve">Масла › Трансмиссионные</t>
        </is>
      </c>
      <c r="B697" s="0" t="inlineStr">
        <is>
          <t xml:space="preserve">Роснефть</t>
        </is>
      </c>
      <c r="C697" s="0" t="inlineStr">
        <is>
          <t xml:space="preserve">Масло трансмиссионное ТСП-15к Роснефть</t>
        </is>
      </c>
      <c r="D697" s="0" t="inlineStr">
        <is>
          <t xml:space="preserve">180кг</t>
        </is>
      </c>
      <c r="E697" s="2" t="inlineStr">
        <is>
          <t xml:space="preserve">по запросу</t>
        </is>
      </c>
      <c r="G697" s="0" t="inlineStr">
        <is>
          <t xml:space="preserve">В наличии</t>
        </is>
      </c>
      <c r="J697" s="7" t="str">
        <f>HYPERLINK("https://klvmarket.ru/catalog/masla/transmissionnye/maslo_transmissionnoe_tsp_15k_rosneft/?oid=1922","открыть")</f>
        <v>открыть</v>
      </c>
    </row>
    <row r="698">
      <c r="A698" s="0" t="inlineStr">
        <is>
          <t xml:space="preserve">Масла › Трансмиссионные</t>
        </is>
      </c>
      <c r="B698" s="0" t="inlineStr">
        <is>
          <t xml:space="preserve">Роснефть</t>
        </is>
      </c>
      <c r="C698" s="0" t="inlineStr">
        <is>
          <t xml:space="preserve">Масло трансмиссионное ТСП-15к Роснефть</t>
        </is>
      </c>
      <c r="D698" s="0" t="inlineStr">
        <is>
          <t xml:space="preserve">20л</t>
        </is>
      </c>
      <c r="E698" s="2" t="inlineStr">
        <is>
          <t xml:space="preserve">по запросу</t>
        </is>
      </c>
      <c r="G698" s="0" t="inlineStr">
        <is>
          <t xml:space="preserve">В наличии</t>
        </is>
      </c>
      <c r="J698" s="7" t="str">
        <f>HYPERLINK("https://klvmarket.ru/catalog/masla/transmissionnye/maslo_transmissionnoe_tsp_15k_rosneft/?oid=1921","открыть")</f>
        <v>открыть</v>
      </c>
    </row>
    <row r="699">
      <c r="A699" s="0" t="inlineStr">
        <is>
          <t xml:space="preserve">Масла › Трансмиссионные</t>
        </is>
      </c>
      <c r="B699" s="0" t="inlineStr">
        <is>
          <t xml:space="preserve">Лукойл</t>
        </is>
      </c>
      <c r="C699" s="0" t="inlineStr">
        <is>
          <t xml:space="preserve">Масло трансмиссионное ТЭП 15 Лукойл</t>
        </is>
      </c>
      <c r="D699" s="0" t="inlineStr">
        <is>
          <t xml:space="preserve">16л</t>
        </is>
      </c>
      <c r="E699" s="4">
        <v>2417</v>
      </c>
      <c r="F699" s="5">
        <v>151</v>
      </c>
      <c r="G699" s="0" t="inlineStr">
        <is>
          <t xml:space="preserve">В наличии</t>
        </is>
      </c>
      <c r="J699" s="7" t="str">
        <f>HYPERLINK("https://klvmarket.ru/catalog/masla/transmissionnye/maslo_transmissionnoe_tep_15_lukoyl/?oid=3389","открыть")</f>
        <v>открыть</v>
      </c>
    </row>
    <row r="700">
      <c r="A700" s="0" t="inlineStr">
        <is>
          <t xml:space="preserve">Масла › Трансмиссионные</t>
        </is>
      </c>
      <c r="B700" s="0" t="inlineStr">
        <is>
          <t xml:space="preserve">FQ</t>
        </is>
      </c>
      <c r="C700" s="0" t="inlineStr">
        <is>
          <t xml:space="preserve">Трансмиссионное масло FQ ATF UNIVERSAL FULLY SYNTHETIC</t>
        </is>
      </c>
      <c r="D700" s="0" t="inlineStr">
        <is>
          <t xml:space="preserve">1л</t>
        </is>
      </c>
      <c r="E700" s="4">
        <v>1430</v>
      </c>
      <c r="F700" s="5">
        <v>1430</v>
      </c>
      <c r="G700" s="0" t="inlineStr">
        <is>
          <t xml:space="preserve">По запросу</t>
        </is>
      </c>
      <c r="H700" s="8">
        <v>12</v>
      </c>
      <c r="J700" s="7" t="str">
        <f>HYPERLINK("https://klvmarket.ru/catalog/masla/transmissionnye/transmissionnoe_maslo_fq_atf_universal_fully_synthetic/?oid=2863","открыть")</f>
        <v>открыть</v>
      </c>
    </row>
    <row r="701">
      <c r="A701" s="0" t="inlineStr">
        <is>
          <t xml:space="preserve">Масла › Трансмиссионные</t>
        </is>
      </c>
      <c r="B701" s="0" t="inlineStr">
        <is>
          <t xml:space="preserve">FQ</t>
        </is>
      </c>
      <c r="C701" s="0" t="inlineStr">
        <is>
          <t xml:space="preserve">Трансмиссионное масло FQ ATF UNIVERSAL FULLY SYNTHETIC</t>
        </is>
      </c>
      <c r="D701" s="0" t="inlineStr">
        <is>
          <t xml:space="preserve">4л</t>
        </is>
      </c>
      <c r="E701" s="4">
        <v>4810</v>
      </c>
      <c r="F701" s="5">
        <v>1203</v>
      </c>
      <c r="G701" s="0" t="inlineStr">
        <is>
          <t xml:space="preserve">По запросу</t>
        </is>
      </c>
      <c r="H701" s="8">
        <v>12</v>
      </c>
      <c r="J701" s="7" t="str">
        <f>HYPERLINK("https://klvmarket.ru/catalog/masla/transmissionnye/transmissionnoe_maslo_fq_atf_universal_fully_synthetic/?oid=2866","открыть")</f>
        <v>открыть</v>
      </c>
    </row>
    <row r="702">
      <c r="A702" s="0" t="inlineStr">
        <is>
          <t xml:space="preserve">Масла › Трансмиссионные</t>
        </is>
      </c>
      <c r="B702" s="0" t="inlineStr">
        <is>
          <t xml:space="preserve">FQ</t>
        </is>
      </c>
      <c r="C702" s="0" t="inlineStr">
        <is>
          <t xml:space="preserve">Трансмиссионное масло FQ ATF UNIVERSAL FULLY SYNTHETIC</t>
        </is>
      </c>
      <c r="D702" s="0" t="inlineStr">
        <is>
          <t xml:space="preserve">20л</t>
        </is>
      </c>
      <c r="E702" s="4">
        <v>7920</v>
      </c>
      <c r="F702" s="5">
        <v>396</v>
      </c>
      <c r="G702" s="0" t="inlineStr">
        <is>
          <t xml:space="preserve">По запросу</t>
        </is>
      </c>
      <c r="J702" s="7" t="str">
        <f>HYPERLINK("https://klvmarket.ru/catalog/masla/transmissionnye/transmissionnoe_maslo_fq_atf_universal_fully_synthetic/?oid=2865","открыть")</f>
        <v>открыть</v>
      </c>
    </row>
    <row r="703">
      <c r="A703" s="0" t="inlineStr">
        <is>
          <t xml:space="preserve">Масла › Трансмиссионные</t>
        </is>
      </c>
      <c r="B703" s="0" t="inlineStr">
        <is>
          <t xml:space="preserve">FQ</t>
        </is>
      </c>
      <c r="C703" s="0" t="inlineStr">
        <is>
          <t xml:space="preserve">Трансмиссионное масло FQ ATF UNIVERSAL FULLY SYNTHETIC</t>
        </is>
      </c>
      <c r="D703" s="0" t="inlineStr">
        <is>
          <t xml:space="preserve">200л</t>
        </is>
      </c>
      <c r="E703" s="4">
        <v>182000</v>
      </c>
      <c r="F703" s="5">
        <v>910</v>
      </c>
      <c r="G703" s="0" t="inlineStr">
        <is>
          <t xml:space="preserve">По запросу</t>
        </is>
      </c>
      <c r="H703" s="8">
        <v>1</v>
      </c>
      <c r="J703" s="7" t="str">
        <f>HYPERLINK("https://klvmarket.ru/catalog/masla/transmissionnye/transmissionnoe_maslo_fq_atf_universal_fully_synthetic/?oid=2864","открыть")</f>
        <v>открыть</v>
      </c>
    </row>
    <row r="704">
      <c r="A704" s="0" t="inlineStr">
        <is>
          <t xml:space="preserve">Масла › Трансмиссионные</t>
        </is>
      </c>
      <c r="B704" s="0" t="inlineStr">
        <is>
          <t xml:space="preserve">FQ</t>
        </is>
      </c>
      <c r="C704" s="0" t="inlineStr">
        <is>
          <t xml:space="preserve">Трансмиссионное масло FQ CVT UNIVERSAL FULLY SYNTHETIC</t>
        </is>
      </c>
      <c r="D704" s="0" t="inlineStr">
        <is>
          <t xml:space="preserve">1л</t>
        </is>
      </c>
      <c r="E704" s="4">
        <v>1560</v>
      </c>
      <c r="F704" s="5">
        <v>1560</v>
      </c>
      <c r="G704" s="0" t="inlineStr">
        <is>
          <t xml:space="preserve">В наличии</t>
        </is>
      </c>
      <c r="H704" s="8">
        <v>24</v>
      </c>
      <c r="J704" s="7" t="str">
        <f>HYPERLINK("https://klvmarket.ru/catalog/masla/transmissionnye/transmissionnoe_maslo_fq_cvt_universal_fully_synthetic/?oid=2868","открыть")</f>
        <v>открыть</v>
      </c>
    </row>
    <row r="705">
      <c r="A705" s="0" t="inlineStr">
        <is>
          <t xml:space="preserve">Масла › Трансмиссионные</t>
        </is>
      </c>
      <c r="B705" s="0" t="inlineStr">
        <is>
          <t xml:space="preserve">FQ</t>
        </is>
      </c>
      <c r="C705" s="0" t="inlineStr">
        <is>
          <t xml:space="preserve">Трансмиссионное масло FQ CVT UNIVERSAL FULLY SYNTHETIC</t>
        </is>
      </c>
      <c r="D705" s="0" t="inlineStr">
        <is>
          <t xml:space="preserve">4л</t>
        </is>
      </c>
      <c r="E705" s="4">
        <v>5460</v>
      </c>
      <c r="F705" s="5">
        <v>1365</v>
      </c>
      <c r="G705" s="0" t="inlineStr">
        <is>
          <t xml:space="preserve">В наличии</t>
        </is>
      </c>
      <c r="H705" s="8">
        <v>8</v>
      </c>
      <c r="J705" s="7" t="str">
        <f>HYPERLINK("https://klvmarket.ru/catalog/masla/transmissionnye/transmissionnoe_maslo_fq_cvt_universal_fully_synthetic/?oid=2871","открыть")</f>
        <v>открыть</v>
      </c>
    </row>
    <row r="706">
      <c r="A706" s="0" t="inlineStr">
        <is>
          <t xml:space="preserve">Масла › Трансмиссионные</t>
        </is>
      </c>
      <c r="B706" s="0" t="inlineStr">
        <is>
          <t xml:space="preserve">FQ</t>
        </is>
      </c>
      <c r="C706" s="0" t="inlineStr">
        <is>
          <t xml:space="preserve">Трансмиссионное масло FQ CVT UNIVERSAL FULLY SYNTHETIC</t>
        </is>
      </c>
      <c r="D706" s="0" t="inlineStr">
        <is>
          <t xml:space="preserve">20л</t>
        </is>
      </c>
      <c r="E706" s="4">
        <v>22100</v>
      </c>
      <c r="F706" s="5">
        <v>1105</v>
      </c>
      <c r="G706" s="0" t="inlineStr">
        <is>
          <t xml:space="preserve">По запросу</t>
        </is>
      </c>
      <c r="H706" s="8">
        <v>2</v>
      </c>
      <c r="J706" s="7" t="str">
        <f>HYPERLINK("https://klvmarket.ru/catalog/masla/transmissionnye/transmissionnoe_maslo_fq_cvt_universal_fully_synthetic/?oid=2870","открыть")</f>
        <v>открыть</v>
      </c>
    </row>
    <row r="707">
      <c r="A707" s="0" t="inlineStr">
        <is>
          <t xml:space="preserve">Масла › Трансмиссионные</t>
        </is>
      </c>
      <c r="B707" s="0" t="inlineStr">
        <is>
          <t xml:space="preserve">FQ</t>
        </is>
      </c>
      <c r="C707" s="0" t="inlineStr">
        <is>
          <t xml:space="preserve">Трансмиссионное масло FQ CVT UNIVERSAL FULLY SYNTHETIC</t>
        </is>
      </c>
      <c r="D707" s="0" t="inlineStr">
        <is>
          <t xml:space="preserve">200л</t>
        </is>
      </c>
      <c r="E707" s="4">
        <v>208000</v>
      </c>
      <c r="F707" s="5">
        <v>1040</v>
      </c>
      <c r="G707" s="0" t="inlineStr">
        <is>
          <t xml:space="preserve">По запросу</t>
        </is>
      </c>
      <c r="J707" s="7" t="str">
        <f>HYPERLINK("https://klvmarket.ru/catalog/masla/transmissionnye/transmissionnoe_maslo_fq_cvt_universal_fully_synthetic/?oid=2869","открыть")</f>
        <v>открыть</v>
      </c>
    </row>
    <row r="708">
      <c r="A708" s="0" t="inlineStr">
        <is>
          <t xml:space="preserve">Масла › Энергетические</t>
        </is>
      </c>
      <c r="B708" s="0" t="inlineStr">
        <is>
          <t xml:space="preserve">Лукойл</t>
        </is>
      </c>
      <c r="C708" s="0" t="inlineStr">
        <is>
          <t xml:space="preserve">Масло трансформаторное ВГ Лукойл</t>
        </is>
      </c>
      <c r="D708" s="0" t="inlineStr">
        <is>
          <t xml:space="preserve">175кг, Бочка 200 л</t>
        </is>
      </c>
      <c r="E708" s="2" t="inlineStr">
        <is>
          <t xml:space="preserve">по запросу</t>
        </is>
      </c>
      <c r="G708" s="0" t="inlineStr">
        <is>
          <t xml:space="preserve">Нет в наличии</t>
        </is>
      </c>
      <c r="J708" s="7" t="str">
        <f>HYPERLINK("https://klvmarket.ru/catalog/masla/energeticheskie/lukoyl-vg/?oid=1516","открыть")</f>
        <v>открыть</v>
      </c>
    </row>
    <row r="709">
      <c r="A709" s="0" t="inlineStr">
        <is>
          <t xml:space="preserve">Масла › Энергетические</t>
        </is>
      </c>
      <c r="B709" s="0" t="inlineStr">
        <is>
          <t xml:space="preserve">Gazpromneft</t>
        </is>
      </c>
      <c r="C709" s="0" t="inlineStr">
        <is>
          <t xml:space="preserve">Масло трансформаторное ГК класс 2 Газпромнефть</t>
        </is>
      </c>
      <c r="D709" s="0" t="inlineStr">
        <is>
          <t xml:space="preserve">205л</t>
        </is>
      </c>
      <c r="E709" s="4">
        <v>45150</v>
      </c>
      <c r="F709" s="5">
        <v>220</v>
      </c>
      <c r="G709" s="0" t="inlineStr">
        <is>
          <t xml:space="preserve">В наличии</t>
        </is>
      </c>
      <c r="H709" s="8">
        <v>8</v>
      </c>
      <c r="J709" s="7" t="str">
        <f>HYPERLINK("https://klvmarket.ru/catalog/masla/energeticheskie/maslo_transformatornoe_gk_klass_2_gazpromneft/?oid=4359","открыть")</f>
        <v>открыть</v>
      </c>
    </row>
    <row r="710">
      <c r="A710" s="0" t="inlineStr">
        <is>
          <t xml:space="preserve">Масла › Энергетические</t>
        </is>
      </c>
      <c r="B710" s="0" t="inlineStr">
        <is>
          <t xml:space="preserve">Роснефть</t>
        </is>
      </c>
      <c r="C710" s="0" t="inlineStr">
        <is>
          <t xml:space="preserve">Масло трансформаторное ГК Роснефть</t>
        </is>
      </c>
      <c r="D710" s="0" t="inlineStr">
        <is>
          <t xml:space="preserve">175кг</t>
        </is>
      </c>
      <c r="E710" s="4">
        <v>42900</v>
      </c>
      <c r="F710" s="6">
        <v>245</v>
      </c>
      <c r="G710" s="0" t="inlineStr">
        <is>
          <t xml:space="preserve">В наличии</t>
        </is>
      </c>
      <c r="H710" s="8">
        <v>6</v>
      </c>
      <c r="J710" s="7" t="str">
        <f>HYPERLINK("https://klvmarket.ru/catalog/masla/energeticheskie/gk/?oid=1525","открыть")</f>
        <v>открыть</v>
      </c>
    </row>
    <row r="711">
      <c r="A711" s="0" t="inlineStr">
        <is>
          <t xml:space="preserve">Автопринадлежности › Фильтры › Фильтры АКПП</t>
        </is>
      </c>
      <c r="C711" s="0" t="inlineStr">
        <is>
          <t xml:space="preserve">Фильтр АКПП COB-WEB SF 332CFS</t>
        </is>
      </c>
      <c r="E711" s="4">
        <v>630</v>
      </c>
      <c r="G711" s="0" t="inlineStr">
        <is>
          <t xml:space="preserve">Под заказ</t>
        </is>
      </c>
      <c r="J711" s="7" t="str">
        <f>HYPERLINK("https://klvmarket.ru/catalog/avtoprinadlezhnosti/filtry/filtry_akpp/filtr_akpp_cob_web_sf_332cfs/","открыть")</f>
        <v>открыть</v>
      </c>
    </row>
    <row r="712">
      <c r="A712" s="0" t="inlineStr">
        <is>
          <t xml:space="preserve">Автопринадлежности › Фильтры › Фильтры АКПП</t>
        </is>
      </c>
      <c r="B712" s="0" t="inlineStr">
        <is>
          <t xml:space="preserve">SAKURA</t>
        </is>
      </c>
      <c r="C712" s="0" t="inlineStr">
        <is>
          <t xml:space="preserve">Фильтр АКПП SAKURA TC1801 (COB-WEB SF 353)</t>
        </is>
      </c>
      <c r="E712" s="4">
        <v>1313</v>
      </c>
      <c r="G712" s="0" t="inlineStr">
        <is>
          <t xml:space="preserve">Под заказ</t>
        </is>
      </c>
      <c r="J712" s="7" t="str">
        <f>HYPERLINK("https://klvmarket.ru/catalog/avtoprinadlezhnosti/filtry/filtry_akpp/cob_web_sf_353_sakura_tc1801/","открыть")</f>
        <v>открыть</v>
      </c>
    </row>
    <row r="713">
      <c r="A713" s="0" t="inlineStr">
        <is>
          <t xml:space="preserve">Автопринадлежности › Фильтры › Фильтры АКПП</t>
        </is>
      </c>
      <c r="C713" s="0" t="inlineStr">
        <is>
          <t xml:space="preserve">Фильтр АКПП с прокладкой поддона COB-WEB 11433А</t>
        </is>
      </c>
      <c r="E713" s="2" t="inlineStr">
        <is>
          <t xml:space="preserve">по запросу</t>
        </is>
      </c>
      <c r="G713" s="0" t="inlineStr">
        <is>
          <t xml:space="preserve">Нет в наличии</t>
        </is>
      </c>
      <c r="J713" s="7" t="str">
        <f>HYPERLINK("https://klvmarket.ru/catalog/avtoprinadlezhnosti/filtry/filtry_akpp/filtr_akpp_s_prokladkoy_poddona_cob_web_11433a/","открыть")</f>
        <v>открыть</v>
      </c>
    </row>
    <row r="714">
      <c r="A714" s="0" t="inlineStr">
        <is>
          <t xml:space="preserve">Автопринадлежности › Фильтры › Фильтры АКПП</t>
        </is>
      </c>
      <c r="C714" s="0" t="inlineStr">
        <is>
          <t xml:space="preserve">Фильтр АКПП с прокладкой поддона COB-WEB SF 353</t>
        </is>
      </c>
      <c r="E714" s="4">
        <v>490</v>
      </c>
      <c r="G714" s="0" t="inlineStr">
        <is>
          <t xml:space="preserve">Под заказ</t>
        </is>
      </c>
      <c r="J714" s="7" t="str">
        <f>HYPERLINK("https://klvmarket.ru/catalog/avtoprinadlezhnosti/filtry/filtry_akpp/filtr_akpp_s_prokladkoy_poddona_cob_web_sf_353/","открыть")</f>
        <v>открыть</v>
      </c>
    </row>
    <row r="715">
      <c r="A715" s="0" t="inlineStr">
        <is>
          <t xml:space="preserve">Автопринадлежности › Фильтры › Фильтры воздушные</t>
        </is>
      </c>
      <c r="B715" s="0" t="inlineStr">
        <is>
          <t xml:space="preserve">FQ</t>
        </is>
      </c>
      <c r="C715" s="0" t="inlineStr">
        <is>
          <t xml:space="preserve">FQ A-199 17801-20040 (VIC A-199, SA-199)</t>
        </is>
      </c>
      <c r="E715" s="4">
        <v>538</v>
      </c>
      <c r="G715" s="0" t="inlineStr">
        <is>
          <t xml:space="preserve">Под заказ</t>
        </is>
      </c>
      <c r="J715" s="7" t="str">
        <f>HYPERLINK("https://klvmarket.ru/catalog/avtoprinadlezhnosti/filtry/vozdushnye/fq_a_199_17801_20040_vic_a_199_sa_199/","открыть")</f>
        <v>открыть</v>
      </c>
    </row>
    <row r="716">
      <c r="A716" s="0" t="inlineStr">
        <is>
          <t xml:space="preserve">Автопринадлежности › Фильтры › Фильтры воздушные</t>
        </is>
      </c>
      <c r="B716" s="0" t="inlineStr">
        <is>
          <t xml:space="preserve">VIC</t>
        </is>
      </c>
      <c r="C716" s="0" t="inlineStr">
        <is>
          <t xml:space="preserve">Фильтр воздушный A-330 VIC</t>
        </is>
      </c>
      <c r="E716" s="4">
        <v>560</v>
      </c>
      <c r="G716" s="0" t="inlineStr">
        <is>
          <t xml:space="preserve">В наличии</t>
        </is>
      </c>
      <c r="H716" s="8">
        <v>2</v>
      </c>
      <c r="J716" s="7" t="str">
        <f>HYPERLINK("https://klvmarket.ru/catalog/avtoprinadlezhnosti/filtry/vozdushnye/filtr_vozdushnyy_a_330_vic/","открыть")</f>
        <v>открыть</v>
      </c>
    </row>
    <row r="717">
      <c r="A717" s="0" t="inlineStr">
        <is>
          <t xml:space="preserve">Автопринадлежности › Фильтры › Фильтры воздушные</t>
        </is>
      </c>
      <c r="B717" s="0" t="inlineStr">
        <is>
          <t xml:space="preserve">JS Asakashi</t>
        </is>
      </c>
      <c r="C717" s="0" t="inlineStr">
        <is>
          <t xml:space="preserve">Фильтр воздушный ASAKASHI JS A143J (SA143, А143)</t>
        </is>
      </c>
      <c r="E717" s="4">
        <v>498</v>
      </c>
      <c r="G717" s="0" t="inlineStr">
        <is>
          <t xml:space="preserve">В наличии</t>
        </is>
      </c>
      <c r="H717" s="8">
        <v>1</v>
      </c>
      <c r="J717" s="7" t="str">
        <f>HYPERLINK("https://klvmarket.ru/catalog/avtoprinadlezhnosti/filtry/vozdushnye/asakashi_js_a143j_sa143_a143/","открыть")</f>
        <v>открыть</v>
      </c>
    </row>
    <row r="718">
      <c r="A718" s="0" t="inlineStr">
        <is>
          <t xml:space="preserve">Автопринадлежности › Фильтры › Фильтры воздушные</t>
        </is>
      </c>
      <c r="C718" s="0" t="inlineStr">
        <is>
          <t xml:space="preserve">Фильтр воздушный BRONCO BRA-0208</t>
        </is>
      </c>
      <c r="E718" s="4">
        <v>300</v>
      </c>
      <c r="G718" s="0" t="inlineStr">
        <is>
          <t xml:space="preserve">В наличии</t>
        </is>
      </c>
      <c r="H718" s="8">
        <v>1</v>
      </c>
      <c r="J718" s="7" t="str">
        <f>HYPERLINK("https://klvmarket.ru/catalog/avtoprinadlezhnosti/filtry/vozdushnye/filtr_vozdushnyy_bronco_bra_0208/","открыть")</f>
        <v>открыть</v>
      </c>
    </row>
    <row r="719">
      <c r="A719" s="0" t="inlineStr">
        <is>
          <t xml:space="preserve">Автопринадлежности › Фильтры › Фильтры воздушные</t>
        </is>
      </c>
      <c r="B719" s="0" t="inlineStr">
        <is>
          <t xml:space="preserve">BRONCO</t>
        </is>
      </c>
      <c r="C719" s="0" t="inlineStr">
        <is>
          <t xml:space="preserve">Фильтр воздушный BRONCO BRA-0267 (A-927)</t>
        </is>
      </c>
      <c r="E719" s="4">
        <v>350</v>
      </c>
      <c r="G719" s="0" t="inlineStr">
        <is>
          <t xml:space="preserve">В наличии</t>
        </is>
      </c>
      <c r="H719" s="8">
        <v>1</v>
      </c>
      <c r="J719" s="7" t="str">
        <f>HYPERLINK("https://klvmarket.ru/catalog/avtoprinadlezhnosti/filtry/vozdushnye/filtr_vozdushnyy_bronco_bra_0267_a_927/","открыть")</f>
        <v>открыть</v>
      </c>
    </row>
    <row r="720">
      <c r="A720" s="0" t="inlineStr">
        <is>
          <t xml:space="preserve">Автопринадлежности › Фильтры › Фильтры воздушные</t>
        </is>
      </c>
      <c r="C720" s="0" t="inlineStr">
        <is>
          <t xml:space="preserve">Фильтр воздушный BRONCO BRA-0267 (A-927V)</t>
        </is>
      </c>
      <c r="E720" s="4">
        <v>290</v>
      </c>
      <c r="G720" s="0" t="inlineStr">
        <is>
          <t xml:space="preserve">В наличии</t>
        </is>
      </c>
      <c r="H720" s="8">
        <v>1</v>
      </c>
      <c r="J720" s="7" t="str">
        <f>HYPERLINK("https://klvmarket.ru/catalog/avtoprinadlezhnosti/filtry/vozdushnye/filtr_vozdushnyy_bronco_bra_0267_a_927v/","открыть")</f>
        <v>открыть</v>
      </c>
    </row>
    <row r="721">
      <c r="A721" s="0" t="inlineStr">
        <is>
          <t xml:space="preserve">Автопринадлежности › Фильтры › Фильтры воздушные</t>
        </is>
      </c>
      <c r="C721" s="0" t="inlineStr">
        <is>
          <t xml:space="preserve">Фильтр воздушный BRONCO BRA-0286</t>
        </is>
      </c>
      <c r="E721" s="4">
        <v>390</v>
      </c>
      <c r="G721" s="0" t="inlineStr">
        <is>
          <t xml:space="preserve">В наличии</t>
        </is>
      </c>
      <c r="H721" s="8">
        <v>1</v>
      </c>
      <c r="J721" s="7" t="str">
        <f>HYPERLINK("https://klvmarket.ru/catalog/avtoprinadlezhnosti/filtry/vozdushnye/filtr_vozdushnyy_bronco_bra_0286/","открыть")</f>
        <v>открыть</v>
      </c>
    </row>
    <row r="722">
      <c r="A722" s="0" t="inlineStr">
        <is>
          <t xml:space="preserve">Автопринадлежности › Фильтры › Фильтры воздушные</t>
        </is>
      </c>
      <c r="B722" s="0" t="inlineStr">
        <is>
          <t xml:space="preserve">BRONCO</t>
        </is>
      </c>
      <c r="C722" s="0" t="inlineStr">
        <is>
          <t xml:space="preserve">Фильтр воздушный BRONCO BRA-0286 (A-2021V)</t>
        </is>
      </c>
      <c r="E722" s="4">
        <v>400</v>
      </c>
      <c r="G722" s="0" t="inlineStr">
        <is>
          <t xml:space="preserve">В наличии</t>
        </is>
      </c>
      <c r="H722" s="8">
        <v>1</v>
      </c>
      <c r="J722" s="7" t="str">
        <f>HYPERLINK("https://klvmarket.ru/catalog/avtoprinadlezhnosti/filtry/vozdushnye/filtr_vozdushnyy_bronco_bra_0286_a_2021v/","открыть")</f>
        <v>открыть</v>
      </c>
    </row>
    <row r="723">
      <c r="A723" s="0" t="inlineStr">
        <is>
          <t xml:space="preserve">Автопринадлежности › Фильтры › Фильтры воздушные</t>
        </is>
      </c>
      <c r="C723" s="0" t="inlineStr">
        <is>
          <t xml:space="preserve">Фильтр воздушный BRONCO BRA-0287</t>
        </is>
      </c>
      <c r="E723" s="4">
        <v>310</v>
      </c>
      <c r="G723" s="0" t="inlineStr">
        <is>
          <t xml:space="preserve">В наличии</t>
        </is>
      </c>
      <c r="H723" s="8">
        <v>1</v>
      </c>
      <c r="J723" s="7" t="str">
        <f>HYPERLINK("https://klvmarket.ru/catalog/avtoprinadlezhnosti/filtry/vozdushnye/filtr_vozdushnyy_bronco_bra_0287/","открыть")</f>
        <v>открыть</v>
      </c>
    </row>
    <row r="724">
      <c r="A724" s="0" t="inlineStr">
        <is>
          <t xml:space="preserve">Автопринадлежности › Фильтры › Фильтры воздушные</t>
        </is>
      </c>
      <c r="B724" s="0" t="inlineStr">
        <is>
          <t xml:space="preserve">BRONCO</t>
        </is>
      </c>
      <c r="C724" s="0" t="inlineStr">
        <is>
          <t xml:space="preserve">Фильтр воздушный BRONCO BRA-0287 (A-2019)</t>
        </is>
      </c>
      <c r="E724" s="4">
        <v>350</v>
      </c>
      <c r="G724" s="0" t="inlineStr">
        <is>
          <t xml:space="preserve">В наличии</t>
        </is>
      </c>
      <c r="H724" s="8">
        <v>1</v>
      </c>
      <c r="J724" s="7" t="str">
        <f>HYPERLINK("https://klvmarket.ru/catalog/avtoprinadlezhnosti/filtry/vozdushnye/filtr_vozdushnyy_bronco_bra_0287_a_2019/","открыть")</f>
        <v>открыть</v>
      </c>
    </row>
    <row r="725">
      <c r="A725" s="0" t="inlineStr">
        <is>
          <t xml:space="preserve">Автопринадлежности › Фильтры › Фильтры воздушные</t>
        </is>
      </c>
      <c r="C725" s="0" t="inlineStr">
        <is>
          <t xml:space="preserve">Фильтр воздушный BRONCO BRA-0370</t>
        </is>
      </c>
      <c r="E725" s="4">
        <v>593</v>
      </c>
      <c r="G725" s="0" t="inlineStr">
        <is>
          <t xml:space="preserve">В наличии</t>
        </is>
      </c>
      <c r="H725" s="8">
        <v>1</v>
      </c>
      <c r="J725" s="7" t="str">
        <f>HYPERLINK("https://klvmarket.ru/catalog/avtoprinadlezhnosti/filtry/vozdushnye/filtr_vozdushnyy_bronco_bra_0370/","открыть")</f>
        <v>открыть</v>
      </c>
    </row>
    <row r="726">
      <c r="A726" s="0" t="inlineStr">
        <is>
          <t xml:space="preserve">Автопринадлежности › Фильтры › Фильтры воздушные</t>
        </is>
      </c>
      <c r="B726" s="0" t="inlineStr">
        <is>
          <t xml:space="preserve">BRONCO</t>
        </is>
      </c>
      <c r="C726" s="0" t="inlineStr">
        <is>
          <t xml:space="preserve">Фильтр воздушный BRONCO BRA-0501 (SA-173)</t>
        </is>
      </c>
      <c r="E726" s="4">
        <v>340</v>
      </c>
      <c r="G726" s="0" t="inlineStr">
        <is>
          <t xml:space="preserve">В наличии</t>
        </is>
      </c>
      <c r="H726" s="8">
        <v>1</v>
      </c>
      <c r="J726" s="7" t="str">
        <f>HYPERLINK("https://klvmarket.ru/catalog/avtoprinadlezhnosti/filtry/vozdushnye/bronco_bra_0501_sa_173/","открыть")</f>
        <v>открыть</v>
      </c>
    </row>
    <row r="727">
      <c r="A727" s="0" t="inlineStr">
        <is>
          <t xml:space="preserve">Автопринадлежности › Фильтры › Фильтры воздушные</t>
        </is>
      </c>
      <c r="C727" s="0" t="inlineStr">
        <is>
          <t xml:space="preserve">Фильтр воздушный BRONCO BRA-0581 (А-194)</t>
        </is>
      </c>
      <c r="E727" s="4">
        <v>360</v>
      </c>
      <c r="G727" s="0" t="inlineStr">
        <is>
          <t xml:space="preserve">В наличии</t>
        </is>
      </c>
      <c r="H727" s="8">
        <v>1</v>
      </c>
      <c r="J727" s="7" t="str">
        <f>HYPERLINK("https://klvmarket.ru/catalog/avtoprinadlezhnosti/filtry/vozdushnye/filtr_vozdushnyy_bronco_bra_0581_a_194/","открыть")</f>
        <v>открыть</v>
      </c>
    </row>
    <row r="728">
      <c r="A728" s="0" t="inlineStr">
        <is>
          <t xml:space="preserve">Автопринадлежности › Фильтры › Фильтры воздушные</t>
        </is>
      </c>
      <c r="B728" s="0" t="inlineStr">
        <is>
          <t xml:space="preserve">BRONCO</t>
        </is>
      </c>
      <c r="C728" s="0" t="inlineStr">
        <is>
          <t xml:space="preserve">Фильтр воздушный BRONCO BRA-0588 (SA-192, А-192)</t>
        </is>
      </c>
      <c r="E728" s="4">
        <v>360</v>
      </c>
      <c r="G728" s="0" t="inlineStr">
        <is>
          <t xml:space="preserve">В наличии</t>
        </is>
      </c>
      <c r="H728" s="8">
        <v>1</v>
      </c>
      <c r="J728" s="7" t="str">
        <f>HYPERLINK("https://klvmarket.ru/catalog/avtoprinadlezhnosti/filtry/vozdushnye/bronco_bra_0588_sa_192_a_192/","открыть")</f>
        <v>открыть</v>
      </c>
    </row>
    <row r="729">
      <c r="A729" s="0" t="inlineStr">
        <is>
          <t xml:space="preserve">Автопринадлежности › Фильтры › Фильтры воздушные</t>
        </is>
      </c>
      <c r="B729" s="0" t="inlineStr">
        <is>
          <t xml:space="preserve">BRONCO</t>
        </is>
      </c>
      <c r="C729" s="0" t="inlineStr">
        <is>
          <t xml:space="preserve">Фильтр воздушный BRONCO BRA-0632 (SA-926, А926)</t>
        </is>
      </c>
      <c r="E729" s="4">
        <v>296</v>
      </c>
      <c r="G729" s="0" t="inlineStr">
        <is>
          <t xml:space="preserve">В наличии</t>
        </is>
      </c>
      <c r="H729" s="8">
        <v>8</v>
      </c>
      <c r="J729" s="7" t="str">
        <f>HYPERLINK("https://klvmarket.ru/catalog/avtoprinadlezhnosti/filtry/vozdushnye/bronco_bra_0632_sa_926_a926/","открыть")</f>
        <v>открыть</v>
      </c>
    </row>
    <row r="730">
      <c r="A730" s="0" t="inlineStr">
        <is>
          <t xml:space="preserve">Автопринадлежности › Фильтры › Фильтры воздушные</t>
        </is>
      </c>
      <c r="B730" s="0" t="inlineStr">
        <is>
          <t xml:space="preserve">DRIVEJOY</t>
        </is>
      </c>
      <c r="C730" s="0" t="inlineStr">
        <is>
          <t xml:space="preserve">Фильтр воздушный DRIVEJOY V91122025 (SA1004, А1004)</t>
        </is>
      </c>
      <c r="E730" s="4">
        <v>1060</v>
      </c>
      <c r="G730" s="0" t="inlineStr">
        <is>
          <t xml:space="preserve">Под заказ</t>
        </is>
      </c>
      <c r="H730" s="8">
        <v>1</v>
      </c>
      <c r="J730" s="7" t="str">
        <f>HYPERLINK("https://klvmarket.ru/catalog/avtoprinadlezhnosti/filtry/vozdushnye/drivejoy_v91122025_sa1004_a1004/","открыть")</f>
        <v>открыть</v>
      </c>
    </row>
    <row r="731">
      <c r="A731" s="0" t="inlineStr">
        <is>
          <t xml:space="preserve">Автопринадлежности › Фильтры › Фильтры воздушные</t>
        </is>
      </c>
      <c r="C731" s="0" t="inlineStr">
        <is>
          <t xml:space="preserve">Фильтр воздушный FQ A-1001 17801-28010</t>
        </is>
      </c>
      <c r="E731" s="4">
        <v>237</v>
      </c>
      <c r="G731" s="0" t="inlineStr">
        <is>
          <t xml:space="preserve">В наличии</t>
        </is>
      </c>
      <c r="H731" s="8">
        <v>1</v>
      </c>
      <c r="J731" s="7" t="str">
        <f>HYPERLINK("https://klvmarket.ru/catalog/avtoprinadlezhnosti/filtry/vozdushnye/filtr_vozdushnyy_fq_a_1001_17801_28010/","открыть")</f>
        <v>открыть</v>
      </c>
    </row>
    <row r="732">
      <c r="A732" s="0" t="inlineStr">
        <is>
          <t xml:space="preserve">Автопринадлежности › Фильтры › Фильтры воздушные</t>
        </is>
      </c>
      <c r="B732" s="0" t="inlineStr">
        <is>
          <t xml:space="preserve">FQ</t>
        </is>
      </c>
      <c r="C732" s="0" t="inlineStr">
        <is>
          <t xml:space="preserve">Фильтр воздушный FQ A-1003 17801-22020 (SA-1003, А-1003)</t>
        </is>
      </c>
      <c r="E732" s="2" t="inlineStr">
        <is>
          <t xml:space="preserve">по запросу</t>
        </is>
      </c>
      <c r="G732" s="0" t="inlineStr">
        <is>
          <t xml:space="preserve">Нет в наличии</t>
        </is>
      </c>
      <c r="J732" s="7" t="str">
        <f>HYPERLINK("https://klvmarket.ru/catalog/avtoprinadlezhnosti/filtry/vozdushnye/filtr_vozdushnyy_a_1003_fq/","открыть")</f>
        <v>открыть</v>
      </c>
    </row>
    <row r="733">
      <c r="A733" s="0" t="inlineStr">
        <is>
          <t xml:space="preserve">Автопринадлежности › Фильтры › Фильтры воздушные</t>
        </is>
      </c>
      <c r="B733" s="0" t="inlineStr">
        <is>
          <t xml:space="preserve">FQ</t>
        </is>
      </c>
      <c r="C733" s="0" t="inlineStr">
        <is>
          <t xml:space="preserve">Фильтр воздушный FQ A-1010 17801-21040 (SA-1010, А-1010)</t>
        </is>
      </c>
      <c r="E733" s="2" t="inlineStr">
        <is>
          <t xml:space="preserve">по запросу</t>
        </is>
      </c>
      <c r="G733" s="0" t="inlineStr">
        <is>
          <t xml:space="preserve">Нет в наличии</t>
        </is>
      </c>
      <c r="J733" s="7" t="str">
        <f>HYPERLINK("https://klvmarket.ru/catalog/avtoprinadlezhnosti/filtry/vozdushnye/filtr_vozdushnyy_a_1010_fq/","открыть")</f>
        <v>открыть</v>
      </c>
    </row>
    <row r="734">
      <c r="A734" s="0" t="inlineStr">
        <is>
          <t xml:space="preserve">Автопринадлежности › Фильтры › Фильтры воздушные</t>
        </is>
      </c>
      <c r="B734" s="0" t="inlineStr">
        <is>
          <t xml:space="preserve">FQ</t>
        </is>
      </c>
      <c r="C734" s="0" t="inlineStr">
        <is>
          <t xml:space="preserve">Фильтр воздушный FQ A-1012 17801-31110 (SA-1012, А-1012)</t>
        </is>
      </c>
      <c r="E734" s="4">
        <v>360</v>
      </c>
      <c r="G734" s="0" t="inlineStr">
        <is>
          <t xml:space="preserve">В наличии</t>
        </is>
      </c>
      <c r="H734" s="8">
        <v>1</v>
      </c>
      <c r="J734" s="7" t="str">
        <f>HYPERLINK("https://klvmarket.ru/catalog/avtoprinadlezhnosti/filtry/vozdushnye/filtr_vozdushnyy_a_1012_fq/","открыть")</f>
        <v>открыть</v>
      </c>
    </row>
    <row r="735">
      <c r="A735" s="0" t="inlineStr">
        <is>
          <t xml:space="preserve">Автопринадлежности › Фильтры › Фильтры воздушные</t>
        </is>
      </c>
      <c r="B735" s="0" t="inlineStr">
        <is>
          <t xml:space="preserve">FQ</t>
        </is>
      </c>
      <c r="C735" s="0" t="inlineStr">
        <is>
          <t xml:space="preserve">Фильтр воздушный FQ A-1013 17801-21050 (SA-1013; VIC A-1013)</t>
        </is>
      </c>
      <c r="E735" s="2" t="inlineStr">
        <is>
          <t xml:space="preserve">по запросу</t>
        </is>
      </c>
      <c r="G735" s="0" t="inlineStr">
        <is>
          <t xml:space="preserve">Нет в наличии</t>
        </is>
      </c>
      <c r="J735" s="7" t="str">
        <f>HYPERLINK("https://klvmarket.ru/catalog/avtoprinadlezhnosti/filtry/vozdushnye/filtr_vozdushnyy_a_1013_fq/","открыть")</f>
        <v>открыть</v>
      </c>
    </row>
    <row r="736">
      <c r="A736" s="0" t="inlineStr">
        <is>
          <t xml:space="preserve">Автопринадлежности › Фильтры › Фильтры воздушные</t>
        </is>
      </c>
      <c r="B736" s="0" t="inlineStr">
        <is>
          <t xml:space="preserve">FQ</t>
        </is>
      </c>
      <c r="C736" s="0" t="inlineStr">
        <is>
          <t xml:space="preserve">Фильтр воздушный FQ A-1015 17801-31120 (SA-1015, А-1015)</t>
        </is>
      </c>
      <c r="E736" s="2" t="inlineStr">
        <is>
          <t xml:space="preserve">по запросу</t>
        </is>
      </c>
      <c r="G736" s="0" t="inlineStr">
        <is>
          <t xml:space="preserve">Нет в наличии</t>
        </is>
      </c>
      <c r="J736" s="7" t="str">
        <f>HYPERLINK("https://klvmarket.ru/catalog/avtoprinadlezhnosti/filtry/vozdushnye/filtr_vozdushnyy_a_1015_fq/","открыть")</f>
        <v>открыть</v>
      </c>
    </row>
    <row r="737">
      <c r="A737" s="0" t="inlineStr">
        <is>
          <t xml:space="preserve">Автопринадлежности › Фильтры › Фильтры воздушные</t>
        </is>
      </c>
      <c r="B737" s="0" t="inlineStr">
        <is>
          <t xml:space="preserve">FQ</t>
        </is>
      </c>
      <c r="C737" s="0" t="inlineStr">
        <is>
          <t xml:space="preserve">Фильтр воздушный FQ A-1016 17801-B1010</t>
        </is>
      </c>
      <c r="E737" s="2" t="inlineStr">
        <is>
          <t xml:space="preserve">по запросу</t>
        </is>
      </c>
      <c r="G737" s="0" t="inlineStr">
        <is>
          <t xml:space="preserve">Нет в наличии</t>
        </is>
      </c>
      <c r="J737" s="7" t="str">
        <f>HYPERLINK("https://klvmarket.ru/catalog/avtoprinadlezhnosti/filtry/vozdushnye/filtr_vozdushnyy_a_1016_fq/","открыть")</f>
        <v>открыть</v>
      </c>
    </row>
    <row r="738">
      <c r="A738" s="0" t="inlineStr">
        <is>
          <t xml:space="preserve">Автопринадлежности › Фильтры › Фильтры воздушные</t>
        </is>
      </c>
      <c r="B738" s="0" t="inlineStr">
        <is>
          <t xml:space="preserve">FQ</t>
        </is>
      </c>
      <c r="C738" s="0" t="inlineStr">
        <is>
          <t xml:space="preserve">Фильтр воздушный FQ A-1018 17801-17020</t>
        </is>
      </c>
      <c r="E738" s="4">
        <v>620</v>
      </c>
      <c r="G738" s="0" t="inlineStr">
        <is>
          <t xml:space="preserve">В наличии</t>
        </is>
      </c>
      <c r="H738" s="8">
        <v>1</v>
      </c>
      <c r="J738" s="7" t="str">
        <f>HYPERLINK("https://klvmarket.ru/catalog/avtoprinadlezhnosti/filtry/vozdushnye/filtr_vozdushnyy_a_1018_fq/","открыть")</f>
        <v>открыть</v>
      </c>
    </row>
    <row r="739">
      <c r="A739" s="0" t="inlineStr">
        <is>
          <t xml:space="preserve">Автопринадлежности › Фильтры › Фильтры воздушные</t>
        </is>
      </c>
      <c r="B739" s="0" t="inlineStr">
        <is>
          <t xml:space="preserve">FQ</t>
        </is>
      </c>
      <c r="C739" s="0" t="inlineStr">
        <is>
          <t xml:space="preserve">Фильтр воздушный FQ A-1019 17801-28030 (SA-1019, А-1019)</t>
        </is>
      </c>
      <c r="E739" s="2" t="inlineStr">
        <is>
          <t xml:space="preserve">по запросу</t>
        </is>
      </c>
      <c r="G739" s="0" t="inlineStr">
        <is>
          <t xml:space="preserve">Нет в наличии</t>
        </is>
      </c>
      <c r="J739" s="7" t="str">
        <f>HYPERLINK("https://klvmarket.ru/catalog/avtoprinadlezhnosti/filtry/vozdushnye/filtr_vozdushnyy_a_1019_fq/","открыть")</f>
        <v>открыть</v>
      </c>
    </row>
    <row r="740">
      <c r="A740" s="0" t="inlineStr">
        <is>
          <t xml:space="preserve">Автопринадлежности › Фильтры › Фильтры воздушные</t>
        </is>
      </c>
      <c r="B740" s="0" t="inlineStr">
        <is>
          <t xml:space="preserve">FQ</t>
        </is>
      </c>
      <c r="C740" s="0" t="inlineStr">
        <is>
          <t xml:space="preserve">Фильтр воздушный FQ A-1022 17801-31170 (SA-1022, А-1022)</t>
        </is>
      </c>
      <c r="E740" s="4">
        <v>380</v>
      </c>
      <c r="G740" s="0" t="inlineStr">
        <is>
          <t xml:space="preserve">В наличии</t>
        </is>
      </c>
      <c r="H740" s="8">
        <v>1</v>
      </c>
      <c r="J740" s="7" t="str">
        <f>HYPERLINK("https://klvmarket.ru/catalog/avtoprinadlezhnosti/filtry/vozdushnye/filtr_vozdushnyy_a_1022_fq/","открыть")</f>
        <v>открыть</v>
      </c>
    </row>
    <row r="741">
      <c r="A741" s="0" t="inlineStr">
        <is>
          <t xml:space="preserve">Автопринадлежности › Фильтры › Фильтры воздушные</t>
        </is>
      </c>
      <c r="B741" s="0" t="inlineStr">
        <is>
          <t xml:space="preserve">FQ</t>
        </is>
      </c>
      <c r="C741" s="0" t="inlineStr">
        <is>
          <t xml:space="preserve">Фильтр воздушный FQ A-1023 17801-30060 (SA-1023, А-1023)</t>
        </is>
      </c>
      <c r="E741" s="2" t="inlineStr">
        <is>
          <t xml:space="preserve">по запросу</t>
        </is>
      </c>
      <c r="G741" s="0" t="inlineStr">
        <is>
          <t xml:space="preserve">Нет в наличии</t>
        </is>
      </c>
      <c r="J741" s="7" t="str">
        <f>HYPERLINK("https://klvmarket.ru/catalog/avtoprinadlezhnosti/filtry/vozdushnye/filtr_vozdushnyy_a_1023_fq/","открыть")</f>
        <v>открыть</v>
      </c>
    </row>
    <row r="742">
      <c r="A742" s="0" t="inlineStr">
        <is>
          <t xml:space="preserve">Автопринадлежности › Фильтры › Фильтры воздушные</t>
        </is>
      </c>
      <c r="B742" s="0" t="inlineStr">
        <is>
          <t xml:space="preserve">FQ</t>
        </is>
      </c>
      <c r="C742" s="0" t="inlineStr">
        <is>
          <t xml:space="preserve">Фильтр воздушный FQ A-1027 17801-37020 (VIC A-1027)</t>
        </is>
      </c>
      <c r="E742" s="2" t="inlineStr">
        <is>
          <t xml:space="preserve">по запросу</t>
        </is>
      </c>
      <c r="G742" s="0" t="inlineStr">
        <is>
          <t xml:space="preserve">Нет в наличии</t>
        </is>
      </c>
      <c r="J742" s="7" t="str">
        <f>HYPERLINK("https://klvmarket.ru/catalog/avtoprinadlezhnosti/filtry/vozdushnye/filtr_vozdushnyy_a_1027_fq/","открыть")</f>
        <v>открыть</v>
      </c>
    </row>
    <row r="743">
      <c r="A743" s="0" t="inlineStr">
        <is>
          <t xml:space="preserve">Автопринадлежности › Фильтры › Фильтры воздушные</t>
        </is>
      </c>
      <c r="B743" s="0" t="inlineStr">
        <is>
          <t xml:space="preserve">FQ</t>
        </is>
      </c>
      <c r="C743" s="0" t="inlineStr">
        <is>
          <t xml:space="preserve">Фильтр воздушный FQ A-1029 17801-38011 (SA-1029, А-1029)</t>
        </is>
      </c>
      <c r="E743" s="2" t="inlineStr">
        <is>
          <t xml:space="preserve">по запросу</t>
        </is>
      </c>
      <c r="G743" s="0" t="inlineStr">
        <is>
          <t xml:space="preserve">Нет в наличии</t>
        </is>
      </c>
      <c r="J743" s="7" t="str">
        <f>HYPERLINK("https://klvmarket.ru/catalog/avtoprinadlezhnosti/filtry/vozdushnye/filtr_vozdushnyy_a_1029_fq/","открыть")</f>
        <v>открыть</v>
      </c>
    </row>
    <row r="744">
      <c r="A744" s="0" t="inlineStr">
        <is>
          <t xml:space="preserve">Автопринадлежности › Фильтры › Фильтры воздушные</t>
        </is>
      </c>
      <c r="B744" s="0" t="inlineStr">
        <is>
          <t xml:space="preserve">FQ</t>
        </is>
      </c>
      <c r="C744" s="0" t="inlineStr">
        <is>
          <t xml:space="preserve">Фильтр воздушный FQ A-1030 17801-38030 (SA-1030, А-1030)</t>
        </is>
      </c>
      <c r="E744" s="4">
        <v>440</v>
      </c>
      <c r="G744" s="0" t="inlineStr">
        <is>
          <t xml:space="preserve">В наличии</t>
        </is>
      </c>
      <c r="H744" s="8">
        <v>1</v>
      </c>
      <c r="J744" s="7" t="str">
        <f>HYPERLINK("https://klvmarket.ru/catalog/avtoprinadlezhnosti/filtry/vozdushnye/filtr_vozdushnyy_a_1030_fq/","открыть")</f>
        <v>открыть</v>
      </c>
    </row>
    <row r="745">
      <c r="A745" s="0" t="inlineStr">
        <is>
          <t xml:space="preserve">Автопринадлежности › Фильтры › Фильтры воздушные</t>
        </is>
      </c>
      <c r="B745" s="0" t="inlineStr">
        <is>
          <t xml:space="preserve">FQ</t>
        </is>
      </c>
      <c r="C745" s="0" t="inlineStr">
        <is>
          <t xml:space="preserve">Фильтр воздушный FQ A-1031 17801-21060 (SA-1031, А-1031)</t>
        </is>
      </c>
      <c r="E745" s="2" t="inlineStr">
        <is>
          <t xml:space="preserve">по запросу</t>
        </is>
      </c>
      <c r="G745" s="0" t="inlineStr">
        <is>
          <t xml:space="preserve">Нет в наличии</t>
        </is>
      </c>
      <c r="J745" s="7" t="str">
        <f>HYPERLINK("https://klvmarket.ru/catalog/avtoprinadlezhnosti/filtry/vozdushnye/filtr_vozdushnyy_a_1031_fq/","открыть")</f>
        <v>открыть</v>
      </c>
    </row>
    <row r="746">
      <c r="A746" s="0" t="inlineStr">
        <is>
          <t xml:space="preserve">Автопринадлежности › Фильтры › Фильтры воздушные</t>
        </is>
      </c>
      <c r="B746" s="0" t="inlineStr">
        <is>
          <t xml:space="preserve">FQ</t>
        </is>
      </c>
      <c r="C746" s="0" t="inlineStr">
        <is>
          <t xml:space="preserve">Фильтр воздушный FQ A-1033 17801-31130 (SA-1033, А-1033)</t>
        </is>
      </c>
      <c r="E746" s="2" t="inlineStr">
        <is>
          <t xml:space="preserve">по запросу</t>
        </is>
      </c>
      <c r="G746" s="0" t="inlineStr">
        <is>
          <t xml:space="preserve">Нет в наличии</t>
        </is>
      </c>
      <c r="J746" s="7" t="str">
        <f>HYPERLINK("https://klvmarket.ru/catalog/avtoprinadlezhnosti/filtry/vozdushnye/filtr_vozdushnyy_a_1033_fq/","открыть")</f>
        <v>открыть</v>
      </c>
    </row>
    <row r="747">
      <c r="A747" s="0" t="inlineStr">
        <is>
          <t xml:space="preserve">Автопринадлежности › Фильтры › Фильтры воздушные</t>
        </is>
      </c>
      <c r="B747" s="0" t="inlineStr">
        <is>
          <t xml:space="preserve">FQ</t>
        </is>
      </c>
      <c r="C747" s="0" t="inlineStr">
        <is>
          <t xml:space="preserve">Фильтр воздушный FQ A-136 17801-56020 (SA-136, А-136)</t>
        </is>
      </c>
      <c r="E747" s="2" t="inlineStr">
        <is>
          <t xml:space="preserve">по запросу</t>
        </is>
      </c>
      <c r="G747" s="0" t="inlineStr">
        <is>
          <t xml:space="preserve">Нет в наличии</t>
        </is>
      </c>
      <c r="J747" s="7" t="str">
        <f>HYPERLINK("https://klvmarket.ru/catalog/avtoprinadlezhnosti/filtry/vozdushnye/filtr_vozdushnyy_a_136_fq/","открыть")</f>
        <v>открыть</v>
      </c>
    </row>
    <row r="748">
      <c r="A748" s="0" t="inlineStr">
        <is>
          <t xml:space="preserve">Автопринадлежности › Фильтры › Фильтры воздушные</t>
        </is>
      </c>
      <c r="B748" s="0" t="inlineStr">
        <is>
          <t xml:space="preserve">FQ</t>
        </is>
      </c>
      <c r="C748" s="0" t="inlineStr">
        <is>
          <t xml:space="preserve">Фильтр воздушный FQ A-143 (VIC A-143; SA-143)</t>
        </is>
      </c>
      <c r="E748" s="4">
        <v>362</v>
      </c>
      <c r="G748" s="0" t="inlineStr">
        <is>
          <t xml:space="preserve">В наличии</t>
        </is>
      </c>
      <c r="H748" s="8">
        <v>1</v>
      </c>
      <c r="J748" s="7" t="str">
        <f>HYPERLINK("https://klvmarket.ru/catalog/avtoprinadlezhnosti/filtry/vozdushnye/filtr_vozdushnyy_a_143_fq/","открыть")</f>
        <v>открыть</v>
      </c>
    </row>
    <row r="749">
      <c r="A749" s="0" t="inlineStr">
        <is>
          <t xml:space="preserve">Автопринадлежности › Фильтры › Фильтры воздушные</t>
        </is>
      </c>
      <c r="B749" s="0" t="inlineStr">
        <is>
          <t xml:space="preserve">FQ</t>
        </is>
      </c>
      <c r="C749" s="0" t="inlineStr">
        <is>
          <t xml:space="preserve">Фильтр воздушный FQ A-147 (VIC A-147; SA-147)</t>
        </is>
      </c>
      <c r="E749" s="2" t="inlineStr">
        <is>
          <t xml:space="preserve">по запросу</t>
        </is>
      </c>
      <c r="G749" s="0" t="inlineStr">
        <is>
          <t xml:space="preserve">Нет в наличии</t>
        </is>
      </c>
      <c r="J749" s="7" t="str">
        <f>HYPERLINK("https://klvmarket.ru/catalog/avtoprinadlezhnosti/filtry/vozdushnye/filtr_vozdushnyy_a_147_fq/","открыть")</f>
        <v>открыть</v>
      </c>
    </row>
    <row r="750">
      <c r="A750" s="0" t="inlineStr">
        <is>
          <t xml:space="preserve">Автопринадлежности › Фильтры › Фильтры воздушные</t>
        </is>
      </c>
      <c r="B750" s="0" t="inlineStr">
        <is>
          <t xml:space="preserve">FQ</t>
        </is>
      </c>
      <c r="C750" s="0" t="inlineStr">
        <is>
          <t xml:space="preserve">Фильтр воздушный FQ A-161 17801-74020 (SA-161, BRA-0599)</t>
        </is>
      </c>
      <c r="E750" s="4">
        <v>500</v>
      </c>
      <c r="G750" s="0" t="inlineStr">
        <is>
          <t xml:space="preserve">В наличии</t>
        </is>
      </c>
      <c r="H750" s="8">
        <v>1</v>
      </c>
      <c r="J750" s="7" t="str">
        <f>HYPERLINK("https://klvmarket.ru/catalog/avtoprinadlezhnosti/filtry/vozdushnye/fq_a_161_17801_74020_sa_161_bra_0599/","открыть")</f>
        <v>открыть</v>
      </c>
    </row>
    <row r="751">
      <c r="A751" s="0" t="inlineStr">
        <is>
          <t xml:space="preserve">Автопринадлежности › Фильтры › Фильтры воздушные</t>
        </is>
      </c>
      <c r="B751" s="0" t="inlineStr">
        <is>
          <t xml:space="preserve">FQ</t>
        </is>
      </c>
      <c r="C751" s="0" t="inlineStr">
        <is>
          <t xml:space="preserve">Фильтр воздушный FQ A-162 17801-16020 (SA-162, А-162)</t>
        </is>
      </c>
      <c r="E751" s="2" t="inlineStr">
        <is>
          <t xml:space="preserve">по запросу</t>
        </is>
      </c>
      <c r="G751" s="0" t="inlineStr">
        <is>
          <t xml:space="preserve">Нет в наличии</t>
        </is>
      </c>
      <c r="J751" s="7" t="str">
        <f>HYPERLINK("https://klvmarket.ru/catalog/avtoprinadlezhnosti/filtry/vozdushnye/fq_a_162_17801_16020_sa_162_a_162/","открыть")</f>
        <v>открыть</v>
      </c>
    </row>
    <row r="752">
      <c r="A752" s="0" t="inlineStr">
        <is>
          <t xml:space="preserve">Автопринадлежности › Фильтры › Фильтры воздушные</t>
        </is>
      </c>
      <c r="B752" s="0" t="inlineStr">
        <is>
          <t xml:space="preserve">FQ</t>
        </is>
      </c>
      <c r="C752" s="0" t="inlineStr">
        <is>
          <t xml:space="preserve">Фильтр воздушный FQ A-170 17801-54100 (SA-170, А170)</t>
        </is>
      </c>
      <c r="E752" s="2" t="inlineStr">
        <is>
          <t xml:space="preserve">по запросу</t>
        </is>
      </c>
      <c r="G752" s="0" t="inlineStr">
        <is>
          <t xml:space="preserve">Нет в наличии</t>
        </is>
      </c>
      <c r="J752" s="7" t="str">
        <f>HYPERLINK("https://klvmarket.ru/catalog/avtoprinadlezhnosti/filtry/vozdushnye/fq_a_170_17801_54100_sa_170_a170/","открыть")</f>
        <v>открыть</v>
      </c>
    </row>
    <row r="753">
      <c r="A753" s="0" t="inlineStr">
        <is>
          <t xml:space="preserve">Автопринадлежности › Фильтры › Фильтры воздушные</t>
        </is>
      </c>
      <c r="B753" s="0" t="inlineStr">
        <is>
          <t xml:space="preserve">FQ</t>
        </is>
      </c>
      <c r="C753" s="0" t="inlineStr">
        <is>
          <t xml:space="preserve">Фильтр воздушный FQ A-171 17801-55020 (SA-171, А171)</t>
        </is>
      </c>
      <c r="E753" s="2" t="inlineStr">
        <is>
          <t xml:space="preserve">по запросу</t>
        </is>
      </c>
      <c r="G753" s="0" t="inlineStr">
        <is>
          <t xml:space="preserve">Нет в наличии</t>
        </is>
      </c>
      <c r="J753" s="7" t="str">
        <f>HYPERLINK("https://klvmarket.ru/catalog/avtoprinadlezhnosti/filtry/vozdushnye/fq_a_171_17801_55020_sa_171_a171/","открыть")</f>
        <v>открыть</v>
      </c>
    </row>
    <row r="754">
      <c r="A754" s="0" t="inlineStr">
        <is>
          <t xml:space="preserve">Автопринадлежности › Фильтры › Фильтры воздушные</t>
        </is>
      </c>
      <c r="B754" s="0" t="inlineStr">
        <is>
          <t xml:space="preserve">FQ</t>
        </is>
      </c>
      <c r="C754" s="0" t="inlineStr">
        <is>
          <t xml:space="preserve">Фильтр воздушный FQ A-173 17801-46060</t>
        </is>
      </c>
      <c r="E754" s="2" t="inlineStr">
        <is>
          <t xml:space="preserve">по запросу</t>
        </is>
      </c>
      <c r="G754" s="0" t="inlineStr">
        <is>
          <t xml:space="preserve">Нет в наличии</t>
        </is>
      </c>
      <c r="J754" s="7" t="str">
        <f>HYPERLINK("https://klvmarket.ru/catalog/avtoprinadlezhnosti/filtry/vozdushnye/fq_a_173_17801_46060/","открыть")</f>
        <v>открыть</v>
      </c>
    </row>
    <row r="755">
      <c r="A755" s="0" t="inlineStr">
        <is>
          <t xml:space="preserve">Автопринадлежности › Фильтры › Фильтры воздушные</t>
        </is>
      </c>
      <c r="B755" s="0" t="inlineStr">
        <is>
          <t xml:space="preserve">FQ</t>
        </is>
      </c>
      <c r="C755" s="0" t="inlineStr">
        <is>
          <t xml:space="preserve">Фильтр воздушный FQ A-174 17801-74060 (SA-174, А-174)</t>
        </is>
      </c>
      <c r="E755" s="2" t="inlineStr">
        <is>
          <t xml:space="preserve">по запросу</t>
        </is>
      </c>
      <c r="G755" s="0" t="inlineStr">
        <is>
          <t xml:space="preserve">Нет в наличии</t>
        </is>
      </c>
      <c r="J755" s="7" t="str">
        <f>HYPERLINK("https://klvmarket.ru/catalog/avtoprinadlezhnosti/filtry/vozdushnye/fq_a_174_17801_74060_sa_174_a_174/","открыть")</f>
        <v>открыть</v>
      </c>
    </row>
    <row r="756">
      <c r="A756" s="0" t="inlineStr">
        <is>
          <t xml:space="preserve">Автопринадлежности › Фильтры › Фильтры воздушные</t>
        </is>
      </c>
      <c r="B756" s="0" t="inlineStr">
        <is>
          <t xml:space="preserve">FQ</t>
        </is>
      </c>
      <c r="C756" s="0" t="inlineStr">
        <is>
          <t xml:space="preserve">Фильтр воздушный FQ A-176 17801-11090 (SA-176, А-176)</t>
        </is>
      </c>
      <c r="E756" s="2" t="inlineStr">
        <is>
          <t xml:space="preserve">по запросу</t>
        </is>
      </c>
      <c r="G756" s="0" t="inlineStr">
        <is>
          <t xml:space="preserve">Нет в наличии</t>
        </is>
      </c>
      <c r="J756" s="7" t="str">
        <f>HYPERLINK("https://klvmarket.ru/catalog/avtoprinadlezhnosti/filtry/vozdushnye/_fq_a_176_17801_11090_sa_176_a_176/","открыть")</f>
        <v>открыть</v>
      </c>
    </row>
    <row r="757">
      <c r="A757" s="0" t="inlineStr">
        <is>
          <t xml:space="preserve">Автопринадлежности › Фильтры › Фильтры воздушные</t>
        </is>
      </c>
      <c r="B757" s="0" t="inlineStr">
        <is>
          <t xml:space="preserve">FQ</t>
        </is>
      </c>
      <c r="C757" s="0" t="inlineStr">
        <is>
          <t xml:space="preserve">Фильтр воздушный FQ A-177 17801-15070 (SA-177, А-177)</t>
        </is>
      </c>
      <c r="E757" s="2" t="inlineStr">
        <is>
          <t xml:space="preserve">по запросу</t>
        </is>
      </c>
      <c r="G757" s="0" t="inlineStr">
        <is>
          <t xml:space="preserve">Нет в наличии</t>
        </is>
      </c>
      <c r="J757" s="7" t="str">
        <f>HYPERLINK("https://klvmarket.ru/catalog/avtoprinadlezhnosti/filtry/vozdushnye/fq_a_177_17801_15070_sa_177_a_177/","открыть")</f>
        <v>открыть</v>
      </c>
    </row>
    <row r="758">
      <c r="A758" s="0" t="inlineStr">
        <is>
          <t xml:space="preserve">Автопринадлежности › Фильтры › Фильтры воздушные</t>
        </is>
      </c>
      <c r="B758" s="0" t="inlineStr">
        <is>
          <t xml:space="preserve">FQ</t>
        </is>
      </c>
      <c r="C758" s="0" t="inlineStr">
        <is>
          <t xml:space="preserve">Фильтр воздушный FQ A-183 17801-64080 (SA-183, А-183)</t>
        </is>
      </c>
      <c r="E758" s="2" t="inlineStr">
        <is>
          <t xml:space="preserve">по запросу</t>
        </is>
      </c>
      <c r="G758" s="0" t="inlineStr">
        <is>
          <t xml:space="preserve">Нет в наличии</t>
        </is>
      </c>
      <c r="J758" s="7" t="str">
        <f>HYPERLINK("https://klvmarket.ru/catalog/avtoprinadlezhnosti/filtry/vozdushnye/fq_a_183_17801_64080_sa_183_a_183/","открыть")</f>
        <v>открыть</v>
      </c>
    </row>
    <row r="759">
      <c r="A759" s="0" t="inlineStr">
        <is>
          <t xml:space="preserve">Автопринадлежности › Фильтры › Фильтры воздушные</t>
        </is>
      </c>
      <c r="B759" s="0" t="inlineStr">
        <is>
          <t xml:space="preserve">FQ</t>
        </is>
      </c>
      <c r="C759" s="0" t="inlineStr">
        <is>
          <t xml:space="preserve">Фильтр воздушный FQ A-184 17801-67040 (SA-184, А-184)</t>
        </is>
      </c>
      <c r="E759" s="2" t="inlineStr">
        <is>
          <t xml:space="preserve">по запросу</t>
        </is>
      </c>
      <c r="G759" s="0" t="inlineStr">
        <is>
          <t xml:space="preserve">Нет в наличии</t>
        </is>
      </c>
      <c r="J759" s="7" t="str">
        <f>HYPERLINK("https://klvmarket.ru/catalog/avtoprinadlezhnosti/filtry/vozdushnye/fq_a_184_17801_67040_sa_184_a_184/","открыть")</f>
        <v>открыть</v>
      </c>
    </row>
    <row r="760">
      <c r="A760" s="0" t="inlineStr">
        <is>
          <t xml:space="preserve">Автопринадлежности › Фильтры › Фильтры воздушные</t>
        </is>
      </c>
      <c r="B760" s="0" t="inlineStr">
        <is>
          <t xml:space="preserve">FQ</t>
        </is>
      </c>
      <c r="C760" s="0" t="inlineStr">
        <is>
          <t xml:space="preserve">Фильтр воздушный FQ A-189 17801-46070 (SA-189, А-189)</t>
        </is>
      </c>
      <c r="E760" s="2" t="inlineStr">
        <is>
          <t xml:space="preserve">по запросу</t>
        </is>
      </c>
      <c r="G760" s="0" t="inlineStr">
        <is>
          <t xml:space="preserve">Нет в наличии</t>
        </is>
      </c>
      <c r="J760" s="7" t="str">
        <f>HYPERLINK("https://klvmarket.ru/catalog/avtoprinadlezhnosti/filtry/vozdushnye/fq_a_189_17801_46070_sa_189_a_189/","открыть")</f>
        <v>открыть</v>
      </c>
    </row>
    <row r="761">
      <c r="A761" s="0" t="inlineStr">
        <is>
          <t xml:space="preserve">Автопринадлежности › Фильтры › Фильтры воздушные</t>
        </is>
      </c>
      <c r="B761" s="0" t="inlineStr">
        <is>
          <t xml:space="preserve">FQ</t>
        </is>
      </c>
      <c r="C761" s="0" t="inlineStr">
        <is>
          <t xml:space="preserve">Фильтр воздушный FQ A-190 17801-67030 (SA190, А190)</t>
        </is>
      </c>
      <c r="E761" s="2" t="inlineStr">
        <is>
          <t xml:space="preserve">по запросу</t>
        </is>
      </c>
      <c r="G761" s="0" t="inlineStr">
        <is>
          <t xml:space="preserve">Нет в наличии</t>
        </is>
      </c>
      <c r="J761" s="7" t="str">
        <f>HYPERLINK("https://klvmarket.ru/catalog/avtoprinadlezhnosti/filtry/vozdushnye/fq_a_190_17801_67030_sa190_a190/","открыть")</f>
        <v>открыть</v>
      </c>
    </row>
    <row r="762">
      <c r="A762" s="0" t="inlineStr">
        <is>
          <t xml:space="preserve">Автопринадлежности › Фильтры › Фильтры воздушные</t>
        </is>
      </c>
      <c r="B762" s="0" t="inlineStr">
        <is>
          <t xml:space="preserve">FQ</t>
        </is>
      </c>
      <c r="C762" s="0" t="inlineStr">
        <is>
          <t xml:space="preserve">Фильтр воздушный FQ A-192 17801-46080 (SA-192, А-192)</t>
        </is>
      </c>
      <c r="E762" s="2" t="inlineStr">
        <is>
          <t xml:space="preserve">по запросу</t>
        </is>
      </c>
      <c r="G762" s="0" t="inlineStr">
        <is>
          <t xml:space="preserve">Нет в наличии</t>
        </is>
      </c>
      <c r="J762" s="7" t="str">
        <f>HYPERLINK("https://klvmarket.ru/catalog/avtoprinadlezhnosti/filtry/vozdushnye/fq_a_192_17801_46080_sa_192_a_192/","открыть")</f>
        <v>открыть</v>
      </c>
    </row>
    <row r="763">
      <c r="A763" s="0" t="inlineStr">
        <is>
          <t xml:space="preserve">Автопринадлежности › Фильтры › Фильтры воздушные</t>
        </is>
      </c>
      <c r="B763" s="0" t="inlineStr">
        <is>
          <t xml:space="preserve">FQ</t>
        </is>
      </c>
      <c r="C763" s="0" t="inlineStr">
        <is>
          <t xml:space="preserve">Фильтр воздушный FQ A-194 17801-50040</t>
        </is>
      </c>
      <c r="E763" s="2" t="inlineStr">
        <is>
          <t xml:space="preserve">по запросу</t>
        </is>
      </c>
      <c r="G763" s="0" t="inlineStr">
        <is>
          <t xml:space="preserve">Нет в наличии</t>
        </is>
      </c>
      <c r="J763" s="7" t="str">
        <f>HYPERLINK("https://klvmarket.ru/catalog/avtoprinadlezhnosti/filtry/vozdushnye/fq_a_194_17801_50040_/","открыть")</f>
        <v>открыть</v>
      </c>
    </row>
    <row r="764">
      <c r="A764" s="0" t="inlineStr">
        <is>
          <t xml:space="preserve">Автопринадлежности › Фильтры › Фильтры воздушные</t>
        </is>
      </c>
      <c r="B764" s="0" t="inlineStr">
        <is>
          <t xml:space="preserve">FQ</t>
        </is>
      </c>
      <c r="C764" s="0" t="inlineStr">
        <is>
          <t xml:space="preserve">Фильтр воздушный FQ A-195 17801-70050</t>
        </is>
      </c>
      <c r="E764" s="4">
        <v>310</v>
      </c>
      <c r="G764" s="0" t="inlineStr">
        <is>
          <t xml:space="preserve">Под заказ</t>
        </is>
      </c>
      <c r="H764" s="8">
        <v>1</v>
      </c>
      <c r="J764" s="7" t="str">
        <f>HYPERLINK("https://klvmarket.ru/catalog/avtoprinadlezhnosti/filtry/vozdushnye/fq_a_195_17801_70050/","открыть")</f>
        <v>открыть</v>
      </c>
    </row>
    <row r="765">
      <c r="A765" s="0" t="inlineStr">
        <is>
          <t xml:space="preserve">Автопринадлежности › Фильтры › Фильтры воздушные</t>
        </is>
      </c>
      <c r="B765" s="0" t="inlineStr">
        <is>
          <t xml:space="preserve">FQ</t>
        </is>
      </c>
      <c r="C765" s="0" t="inlineStr">
        <is>
          <t xml:space="preserve">Фильтр воздушный FQ A-196 17801-23030 (VIC A-196; SA-196)</t>
        </is>
      </c>
      <c r="E765" s="2" t="inlineStr">
        <is>
          <t xml:space="preserve">по запросу</t>
        </is>
      </c>
      <c r="G765" s="0" t="inlineStr">
        <is>
          <t xml:space="preserve">Нет в наличии</t>
        </is>
      </c>
      <c r="J765" s="7" t="str">
        <f>HYPERLINK("https://klvmarket.ru/catalog/avtoprinadlezhnosti/filtry/vozdushnye/fq_a_196_17801_23030_vic_a_196_sa_196/","открыть")</f>
        <v>открыть</v>
      </c>
    </row>
    <row r="766">
      <c r="A766" s="0" t="inlineStr">
        <is>
          <t xml:space="preserve">Автопринадлежности › Фильтры › Фильтры воздушные</t>
        </is>
      </c>
      <c r="B766" s="0" t="inlineStr">
        <is>
          <t xml:space="preserve">FQ</t>
        </is>
      </c>
      <c r="C766" s="0" t="inlineStr">
        <is>
          <t xml:space="preserve">Фильтр воздушный FQ A-197 17801-21030 (VIC A-197; SA-197; BRA0548)</t>
        </is>
      </c>
      <c r="E766" s="2" t="inlineStr">
        <is>
          <t xml:space="preserve">по запросу</t>
        </is>
      </c>
      <c r="G766" s="0" t="inlineStr">
        <is>
          <t xml:space="preserve">Нет в наличии</t>
        </is>
      </c>
      <c r="J766" s="7" t="str">
        <f>HYPERLINK("https://klvmarket.ru/catalog/avtoprinadlezhnosti/filtry/vozdushnye/fq_a_197_17801_21030_vic_a_197_sa_197_bra0548/","открыть")</f>
        <v>открыть</v>
      </c>
    </row>
    <row r="767">
      <c r="A767" s="0" t="inlineStr">
        <is>
          <t xml:space="preserve">Автопринадлежности › Фильтры › Фильтры воздушные</t>
        </is>
      </c>
      <c r="B767" s="0" t="inlineStr">
        <is>
          <t xml:space="preserve">FQ</t>
        </is>
      </c>
      <c r="C767" s="0" t="inlineStr">
        <is>
          <t xml:space="preserve">Фильтр воздушный FQ A-2002V 16546-06J00 (SA-2002V, А-2002V)</t>
        </is>
      </c>
      <c r="E767" s="2" t="inlineStr">
        <is>
          <t xml:space="preserve">по запросу</t>
        </is>
      </c>
      <c r="G767" s="0" t="inlineStr">
        <is>
          <t xml:space="preserve">Нет в наличии</t>
        </is>
      </c>
      <c r="J767" s="7" t="str">
        <f>HYPERLINK("https://klvmarket.ru/catalog/avtoprinadlezhnosti/filtry/vozdushnye/fq_a_2002v_16546_06j00_sa_2002v_a_2002v/","открыть")</f>
        <v>открыть</v>
      </c>
    </row>
    <row r="768">
      <c r="A768" s="0" t="inlineStr">
        <is>
          <t xml:space="preserve">Автопринадлежности › Фильтры › Фильтры воздушные</t>
        </is>
      </c>
      <c r="B768" s="0" t="inlineStr">
        <is>
          <t xml:space="preserve">FQ</t>
        </is>
      </c>
      <c r="C768" s="0" t="inlineStr">
        <is>
          <t xml:space="preserve">Фильтр воздушный FQ A-2011V 16546-ED00 (VIC A-2011V; SA-2011V)</t>
        </is>
      </c>
      <c r="E768" s="2" t="inlineStr">
        <is>
          <t xml:space="preserve">по запросу</t>
        </is>
      </c>
      <c r="G768" s="0" t="inlineStr">
        <is>
          <t xml:space="preserve">Нет в наличии</t>
        </is>
      </c>
      <c r="J768" s="7" t="str">
        <f>HYPERLINK("https://klvmarket.ru/catalog/avtoprinadlezhnosti/filtry/vozdushnye/fq_a_2011v_16546_ed00_vic_a_2011v_sa_2011v/","открыть")</f>
        <v>открыть</v>
      </c>
    </row>
    <row r="769">
      <c r="A769" s="0" t="inlineStr">
        <is>
          <t xml:space="preserve">Автопринадлежности › Фильтры › Фильтры воздушные</t>
        </is>
      </c>
      <c r="B769" s="0" t="inlineStr">
        <is>
          <t xml:space="preserve">FQ</t>
        </is>
      </c>
      <c r="C769" s="0" t="inlineStr">
        <is>
          <t xml:space="preserve">Фильтр воздушный FQ A-2014 16546-JD20B (SA-2014, А-2014)</t>
        </is>
      </c>
      <c r="E769" s="2" t="inlineStr">
        <is>
          <t xml:space="preserve">по запросу</t>
        </is>
      </c>
      <c r="G769" s="0" t="inlineStr">
        <is>
          <t xml:space="preserve">Нет в наличии</t>
        </is>
      </c>
      <c r="J769" s="7" t="str">
        <f>HYPERLINK("https://klvmarket.ru/catalog/avtoprinadlezhnosti/filtry/vozdushnye/fq_a_2014_16546_jd20b_sa_2014_a_2014/","открыть")</f>
        <v>открыть</v>
      </c>
    </row>
    <row r="770">
      <c r="A770" s="0" t="inlineStr">
        <is>
          <t xml:space="preserve">Автопринадлежности › Фильтры › Фильтры воздушные</t>
        </is>
      </c>
      <c r="B770" s="0" t="inlineStr">
        <is>
          <t xml:space="preserve">FQ</t>
        </is>
      </c>
      <c r="C770" s="0" t="inlineStr">
        <is>
          <t xml:space="preserve">Фильтр воздушный FQ A-2023V 16546-4BC1A (SA-2023V, А-2023V)</t>
        </is>
      </c>
      <c r="E770" s="2" t="inlineStr">
        <is>
          <t xml:space="preserve">по запросу</t>
        </is>
      </c>
      <c r="G770" s="0" t="inlineStr">
        <is>
          <t xml:space="preserve">Нет в наличии</t>
        </is>
      </c>
      <c r="J770" s="7" t="str">
        <f>HYPERLINK("https://klvmarket.ru/catalog/avtoprinadlezhnosti/filtry/vozdushnye/fq_a_2023v_16546_4bc1a_sa_2023v_a_2023v/","открыть")</f>
        <v>открыть</v>
      </c>
    </row>
    <row r="771">
      <c r="A771" s="0" t="inlineStr">
        <is>
          <t xml:space="preserve">Автопринадлежности › Фильтры › Фильтры воздушные</t>
        </is>
      </c>
      <c r="B771" s="0" t="inlineStr">
        <is>
          <t xml:space="preserve">FQ</t>
        </is>
      </c>
      <c r="C771" s="0" t="inlineStr">
        <is>
          <t xml:space="preserve">Фильтр воздушный FQ A-226A 16546-80G00 (VIC A-226A)</t>
        </is>
      </c>
      <c r="E771" s="2" t="inlineStr">
        <is>
          <t xml:space="preserve">по запросу</t>
        </is>
      </c>
      <c r="G771" s="0" t="inlineStr">
        <is>
          <t xml:space="preserve">Нет в наличии</t>
        </is>
      </c>
      <c r="J771" s="7" t="str">
        <f>HYPERLINK("https://klvmarket.ru/catalog/avtoprinadlezhnosti/filtry/vozdushnye/fq_a_226a_16546_80g00_vic_a_226a/","открыть")</f>
        <v>открыть</v>
      </c>
    </row>
    <row r="772">
      <c r="A772" s="0" t="inlineStr">
        <is>
          <t xml:space="preserve">Автопринадлежности › Фильтры › Фильтры воздушные</t>
        </is>
      </c>
      <c r="B772" s="0" t="inlineStr">
        <is>
          <t xml:space="preserve">FQ</t>
        </is>
      </c>
      <c r="C772" s="0" t="inlineStr">
        <is>
          <t xml:space="preserve">Фильтр воздушный FQ A-243V 16546-V0100 (VIC A-243V)</t>
        </is>
      </c>
      <c r="E772" s="2" t="inlineStr">
        <is>
          <t xml:space="preserve">по запросу</t>
        </is>
      </c>
      <c r="G772" s="0" t="inlineStr">
        <is>
          <t xml:space="preserve">Нет в наличии</t>
        </is>
      </c>
      <c r="J772" s="7" t="str">
        <f>HYPERLINK("https://klvmarket.ru/catalog/avtoprinadlezhnosti/filtry/vozdushnye/fq_a_243v_16546_v0100_vic_a_243v/","открыть")</f>
        <v>открыть</v>
      </c>
    </row>
    <row r="773">
      <c r="A773" s="0" t="inlineStr">
        <is>
          <t xml:space="preserve">Автопринадлежности › Фильтры › Фильтры воздушные</t>
        </is>
      </c>
      <c r="B773" s="0" t="inlineStr">
        <is>
          <t xml:space="preserve">FQ</t>
        </is>
      </c>
      <c r="C773" s="0" t="inlineStr">
        <is>
          <t xml:space="preserve">Фильтр воздушный FQ A-274V 16546-Z9013 (VIC A-274V)</t>
        </is>
      </c>
      <c r="E773" s="4">
        <v>2100</v>
      </c>
      <c r="G773" s="0" t="inlineStr">
        <is>
          <t xml:space="preserve">Под заказ</t>
        </is>
      </c>
      <c r="H773" s="8">
        <v>1</v>
      </c>
      <c r="J773" s="7" t="str">
        <f>HYPERLINK("https://klvmarket.ru/catalog/avtoprinadlezhnosti/filtry/vozdushnye/fq_a_274v_16546_z9013_vic_a_274v/","открыть")</f>
        <v>открыть</v>
      </c>
    </row>
    <row r="774">
      <c r="A774" s="0" t="inlineStr">
        <is>
          <t xml:space="preserve">Автопринадлежности › Фильтры › Фильтры воздушные</t>
        </is>
      </c>
      <c r="B774" s="0" t="inlineStr">
        <is>
          <t xml:space="preserve">FQ</t>
        </is>
      </c>
      <c r="C774" s="0" t="inlineStr">
        <is>
          <t xml:space="preserve">Фильтр воздушный FQ A-3002 МЕ017242</t>
        </is>
      </c>
      <c r="E774" s="2" t="inlineStr">
        <is>
          <t xml:space="preserve">по запросу</t>
        </is>
      </c>
      <c r="G774" s="0" t="inlineStr">
        <is>
          <t xml:space="preserve">Нет в наличии</t>
        </is>
      </c>
      <c r="J774" s="7" t="str">
        <f>HYPERLINK("https://klvmarket.ru/catalog/avtoprinadlezhnosti/filtry/vozdushnye/fq_a_3002_me017242/","открыть")</f>
        <v>открыть</v>
      </c>
    </row>
    <row r="775">
      <c r="A775" s="0" t="inlineStr">
        <is>
          <t xml:space="preserve">Автопринадлежности › Фильтры › Фильтры воздушные</t>
        </is>
      </c>
      <c r="B775" s="0" t="inlineStr">
        <is>
          <t xml:space="preserve">FQ</t>
        </is>
      </c>
      <c r="C775" s="0" t="inlineStr">
        <is>
          <t xml:space="preserve">Фильтр воздушный FQ A-3009 MR204842 (SA-3009, А-3009)</t>
        </is>
      </c>
      <c r="E775" s="2" t="inlineStr">
        <is>
          <t xml:space="preserve">по запросу</t>
        </is>
      </c>
      <c r="G775" s="0" t="inlineStr">
        <is>
          <t xml:space="preserve">Нет в наличии</t>
        </is>
      </c>
      <c r="J775" s="7" t="str">
        <f>HYPERLINK("https://klvmarket.ru/catalog/avtoprinadlezhnosti/filtry/vozdushnye/fq_a_3009_mr204842_sa_3009_a_3009/","открыть")</f>
        <v>открыть</v>
      </c>
    </row>
    <row r="776">
      <c r="A776" s="0" t="inlineStr">
        <is>
          <t xml:space="preserve">Автопринадлежности › Фильтры › Фильтры воздушные</t>
        </is>
      </c>
      <c r="B776" s="0" t="inlineStr">
        <is>
          <t xml:space="preserve">FQ</t>
        </is>
      </c>
      <c r="C776" s="0" t="inlineStr">
        <is>
          <t xml:space="preserve">Фильтр воздушный FQ A-3011 MR188657 (SA-3011, А-3011)</t>
        </is>
      </c>
      <c r="E776" s="2" t="inlineStr">
        <is>
          <t xml:space="preserve">по запросу</t>
        </is>
      </c>
      <c r="G776" s="0" t="inlineStr">
        <is>
          <t xml:space="preserve">Нет в наличии</t>
        </is>
      </c>
      <c r="J776" s="7" t="str">
        <f>HYPERLINK("https://klvmarket.ru/catalog/avtoprinadlezhnosti/filtry/vozdushnye/fq_a_3011_mr188657_sa_3011_a_3011/","открыть")</f>
        <v>открыть</v>
      </c>
    </row>
    <row r="777">
      <c r="A777" s="0" t="inlineStr">
        <is>
          <t xml:space="preserve">Автопринадлежности › Фильтры › Фильтры воздушные</t>
        </is>
      </c>
      <c r="B777" s="0" t="inlineStr">
        <is>
          <t xml:space="preserve">FQ</t>
        </is>
      </c>
      <c r="C777" s="0" t="inlineStr">
        <is>
          <t xml:space="preserve">Фильтр воздушный FQ A-3017 MR404849 (SA-3017, А-3017)</t>
        </is>
      </c>
      <c r="E777" s="2" t="inlineStr">
        <is>
          <t xml:space="preserve">по запросу</t>
        </is>
      </c>
      <c r="G777" s="0" t="inlineStr">
        <is>
          <t xml:space="preserve">Нет в наличии</t>
        </is>
      </c>
      <c r="J777" s="7" t="str">
        <f>HYPERLINK("https://klvmarket.ru/catalog/avtoprinadlezhnosti/filtry/vozdushnye/fq_a_3017_mr404849_sa_3017_a_3017/","открыть")</f>
        <v>открыть</v>
      </c>
    </row>
    <row r="778">
      <c r="A778" s="0" t="inlineStr">
        <is>
          <t xml:space="preserve">Автопринадлежности › Фильтры › Фильтры воздушные</t>
        </is>
      </c>
      <c r="B778" s="0" t="inlineStr">
        <is>
          <t xml:space="preserve">FQ</t>
        </is>
      </c>
      <c r="C778" s="0" t="inlineStr">
        <is>
          <t xml:space="preserve">Фильтр воздушный FQ A-3022 MR968274 (SA-3022, А-3022)</t>
        </is>
      </c>
      <c r="E778" s="2" t="inlineStr">
        <is>
          <t xml:space="preserve">по запросу</t>
        </is>
      </c>
      <c r="G778" s="0" t="inlineStr">
        <is>
          <t xml:space="preserve">Нет в наличии</t>
        </is>
      </c>
      <c r="J778" s="7" t="str">
        <f>HYPERLINK("https://klvmarket.ru/catalog/avtoprinadlezhnosti/filtry/vozdushnye/fq_a_3022_mr968274_sa_3022_a_3022/","открыть")</f>
        <v>открыть</v>
      </c>
    </row>
    <row r="779">
      <c r="A779" s="0" t="inlineStr">
        <is>
          <t xml:space="preserve">Автопринадлежности › Фильтры › Фильтры воздушные</t>
        </is>
      </c>
      <c r="B779" s="0" t="inlineStr">
        <is>
          <t xml:space="preserve">FQ</t>
        </is>
      </c>
      <c r="C779" s="0" t="inlineStr">
        <is>
          <t xml:space="preserve">Фильтр воздушный FQ A-3025 1500A023 (SA-3025, А-3025)</t>
        </is>
      </c>
      <c r="E779" s="2" t="inlineStr">
        <is>
          <t xml:space="preserve">по запросу</t>
        </is>
      </c>
      <c r="G779" s="0" t="inlineStr">
        <is>
          <t xml:space="preserve">Нет в наличии</t>
        </is>
      </c>
      <c r="J779" s="7" t="str">
        <f>HYPERLINK("https://klvmarket.ru/catalog/avtoprinadlezhnosti/filtry/vozdushnye/fq_a_3025_1500a023_sa_3025_a_3025/","открыть")</f>
        <v>открыть</v>
      </c>
    </row>
    <row r="780">
      <c r="A780" s="0" t="inlineStr">
        <is>
          <t xml:space="preserve">Автопринадлежности › Фильтры › Фильтры воздушные</t>
        </is>
      </c>
      <c r="B780" s="0" t="inlineStr">
        <is>
          <t xml:space="preserve">FQ</t>
        </is>
      </c>
      <c r="C780" s="0" t="inlineStr">
        <is>
          <t xml:space="preserve">Фильтр воздушный FQ A-328 MD603384 (SA-328, А-328)</t>
        </is>
      </c>
      <c r="E780" s="2" t="inlineStr">
        <is>
          <t xml:space="preserve">по запросу</t>
        </is>
      </c>
      <c r="G780" s="0" t="inlineStr">
        <is>
          <t xml:space="preserve">Нет в наличии</t>
        </is>
      </c>
      <c r="J780" s="7" t="str">
        <f>HYPERLINK("https://klvmarket.ru/catalog/avtoprinadlezhnosti/filtry/vozdushnye/fq_a_328_md603384_sa_328_a_328/","открыть")</f>
        <v>открыть</v>
      </c>
    </row>
    <row r="781">
      <c r="A781" s="0" t="inlineStr">
        <is>
          <t xml:space="preserve">Автопринадлежности › Фильтры › Фильтры воздушные</t>
        </is>
      </c>
      <c r="B781" s="0" t="inlineStr">
        <is>
          <t xml:space="preserve">FQ</t>
        </is>
      </c>
      <c r="C781" s="0" t="inlineStr">
        <is>
          <t xml:space="preserve">Фильтр воздушный FQ A-460V WL01-13Z40 (SA-460V, А-460V)</t>
        </is>
      </c>
      <c r="E781" s="2" t="inlineStr">
        <is>
          <t xml:space="preserve">по запросу</t>
        </is>
      </c>
      <c r="G781" s="0" t="inlineStr">
        <is>
          <t xml:space="preserve">Нет в наличии</t>
        </is>
      </c>
      <c r="J781" s="7" t="str">
        <f>HYPERLINK("https://klvmarket.ru/catalog/avtoprinadlezhnosti/filtry/vozdushnye/fq_a_460v_wl01_13z40_sa_460v_a_460v/","открыть")</f>
        <v>открыть</v>
      </c>
    </row>
    <row r="782">
      <c r="A782" s="0" t="inlineStr">
        <is>
          <t xml:space="preserve">Автопринадлежности › Фильтры › Фильтры воздушные</t>
        </is>
      </c>
      <c r="B782" s="0" t="inlineStr">
        <is>
          <t xml:space="preserve">FQ</t>
        </is>
      </c>
      <c r="C782" s="0" t="inlineStr">
        <is>
          <t xml:space="preserve">Фильтр воздушный FQ A-472 ZJ01-13-Z40 (SA-472, А-472)</t>
        </is>
      </c>
      <c r="E782" s="2" t="inlineStr">
        <is>
          <t xml:space="preserve">по запросу</t>
        </is>
      </c>
      <c r="G782" s="0" t="inlineStr">
        <is>
          <t xml:space="preserve">Нет в наличии</t>
        </is>
      </c>
      <c r="J782" s="7" t="str">
        <f>HYPERLINK("https://klvmarket.ru/catalog/avtoprinadlezhnosti/filtry/vozdushnye/fq_a_472_zj01_13_z40_sa_472_a_472/","открыть")</f>
        <v>открыть</v>
      </c>
    </row>
    <row r="783">
      <c r="A783" s="0" t="inlineStr">
        <is>
          <t xml:space="preserve">Автопринадлежности › Фильтры › Фильтры воздушные</t>
        </is>
      </c>
      <c r="B783" s="0" t="inlineStr">
        <is>
          <t xml:space="preserve">FQ</t>
        </is>
      </c>
      <c r="C783" s="0" t="inlineStr">
        <is>
          <t xml:space="preserve">Фильтр воздушный FQ A-478 PE07-13Z40 (SA-478, А-478)</t>
        </is>
      </c>
      <c r="E783" s="2" t="inlineStr">
        <is>
          <t xml:space="preserve">по запросу</t>
        </is>
      </c>
      <c r="G783" s="0" t="inlineStr">
        <is>
          <t xml:space="preserve">Нет в наличии</t>
        </is>
      </c>
      <c r="J783" s="7" t="str">
        <f>HYPERLINK("https://klvmarket.ru/catalog/avtoprinadlezhnosti/filtry/vozdushnye/fq_a_478_pe07_13z40_sa_478_a_478/","открыть")</f>
        <v>открыть</v>
      </c>
    </row>
    <row r="784">
      <c r="A784" s="0" t="inlineStr">
        <is>
          <t xml:space="preserve">Автопринадлежности › Фильтры › Фильтры воздушные</t>
        </is>
      </c>
      <c r="B784" s="0" t="inlineStr">
        <is>
          <t xml:space="preserve">FQ</t>
        </is>
      </c>
      <c r="C784" s="0" t="inlineStr">
        <is>
          <t xml:space="preserve">Фильтр воздушный FQ A-521V 8-97044-226-0</t>
        </is>
      </c>
      <c r="E784" s="2" t="inlineStr">
        <is>
          <t xml:space="preserve">по запросу</t>
        </is>
      </c>
      <c r="G784" s="0" t="inlineStr">
        <is>
          <t xml:space="preserve">Нет в наличии</t>
        </is>
      </c>
      <c r="J784" s="7" t="str">
        <f>HYPERLINK("https://klvmarket.ru/catalog/avtoprinadlezhnosti/filtry/vozdushnye/fq_a_521v_8_97044_226_0/","открыть")</f>
        <v>открыть</v>
      </c>
    </row>
    <row r="785">
      <c r="A785" s="0" t="inlineStr">
        <is>
          <t xml:space="preserve">Автопринадлежности › Фильтры › Фильтры воздушные</t>
        </is>
      </c>
      <c r="B785" s="0" t="inlineStr">
        <is>
          <t xml:space="preserve">FQ</t>
        </is>
      </c>
      <c r="C785" s="0" t="inlineStr">
        <is>
          <t xml:space="preserve">Фильтр воздушный FQ A-524V 8-97190-269-0</t>
        </is>
      </c>
      <c r="E785" s="2" t="inlineStr">
        <is>
          <t xml:space="preserve">по запросу</t>
        </is>
      </c>
      <c r="G785" s="0" t="inlineStr">
        <is>
          <t xml:space="preserve">Нет в наличии</t>
        </is>
      </c>
      <c r="J785" s="7" t="str">
        <f>HYPERLINK("https://klvmarket.ru/catalog/avtoprinadlezhnosti/filtry/vozdushnye/fq_a_524v_8_97190_269_0/","открыть")</f>
        <v>открыть</v>
      </c>
    </row>
    <row r="786">
      <c r="A786" s="0" t="inlineStr">
        <is>
          <t xml:space="preserve">Автопринадлежности › Фильтры › Фильтры воздушные</t>
        </is>
      </c>
      <c r="B786" s="0" t="inlineStr">
        <is>
          <t xml:space="preserve">FQ</t>
        </is>
      </c>
      <c r="C786" s="0" t="inlineStr">
        <is>
          <t xml:space="preserve">Фильтр воздушный FQ A-852V 17220-P2J-000 (SA-852V, А-852V)</t>
        </is>
      </c>
      <c r="E786" s="2" t="inlineStr">
        <is>
          <t xml:space="preserve">по запросу</t>
        </is>
      </c>
      <c r="G786" s="0" t="inlineStr">
        <is>
          <t xml:space="preserve">Нет в наличии</t>
        </is>
      </c>
      <c r="J786" s="7" t="str">
        <f>HYPERLINK("https://klvmarket.ru/catalog/avtoprinadlezhnosti/filtry/vozdushnye/fq_a_852v_17220_p2j_000_sa_852v_a_852v/","открыть")</f>
        <v>открыть</v>
      </c>
    </row>
    <row r="787">
      <c r="A787" s="0" t="inlineStr">
        <is>
          <t xml:space="preserve">Автопринадлежности › Фильтры › Фильтры воздушные</t>
        </is>
      </c>
      <c r="B787" s="0" t="inlineStr">
        <is>
          <t xml:space="preserve">FQ</t>
        </is>
      </c>
      <c r="C787" s="0" t="inlineStr">
        <is>
          <t xml:space="preserve">Фильтр воздушный FQ A-869V 17220-PLD-000 (SA-869V, А-869V)</t>
        </is>
      </c>
      <c r="E787" s="4">
        <v>292</v>
      </c>
      <c r="G787" s="0" t="inlineStr">
        <is>
          <t xml:space="preserve">В наличии</t>
        </is>
      </c>
      <c r="H787" s="8">
        <v>1</v>
      </c>
      <c r="J787" s="7" t="str">
        <f>HYPERLINK("https://klvmarket.ru/catalog/avtoprinadlezhnosti/filtry/vozdushnye/fq_a_869v_17220_pld_000_sa_869v_a_869v/","открыть")</f>
        <v>открыть</v>
      </c>
    </row>
    <row r="788">
      <c r="A788" s="0" t="inlineStr">
        <is>
          <t xml:space="preserve">Автопринадлежности › Фильтры › Фильтры воздушные</t>
        </is>
      </c>
      <c r="B788" s="0" t="inlineStr">
        <is>
          <t xml:space="preserve">FQ</t>
        </is>
      </c>
      <c r="C788" s="0" t="inlineStr">
        <is>
          <t xml:space="preserve">Фильтр воздушный FQ A-874V 17220-PWC-000 (SA-874V, А-874V)</t>
        </is>
      </c>
      <c r="E788" s="4">
        <v>234</v>
      </c>
      <c r="G788" s="0" t="inlineStr">
        <is>
          <t xml:space="preserve">В наличии</t>
        </is>
      </c>
      <c r="H788" s="8">
        <v>1</v>
      </c>
      <c r="J788" s="7" t="str">
        <f>HYPERLINK("https://klvmarket.ru/catalog/avtoprinadlezhnosti/filtry/vozdushnye/fq_a_874v_17220_pwc_000_sa_874v_a_874v/","открыть")</f>
        <v>открыть</v>
      </c>
    </row>
    <row r="789">
      <c r="A789" s="0" t="inlineStr">
        <is>
          <t xml:space="preserve">Автопринадлежности › Фильтры › Фильтры воздушные</t>
        </is>
      </c>
      <c r="B789" s="0" t="inlineStr">
        <is>
          <t xml:space="preserve">FQ</t>
        </is>
      </c>
      <c r="C789" s="0" t="inlineStr">
        <is>
          <t xml:space="preserve">Фильтр воздушный FQ A-884V 17220-PWA-J10 (SA-884V, А-884V)</t>
        </is>
      </c>
      <c r="E789" s="2" t="inlineStr">
        <is>
          <t xml:space="preserve">по запросу</t>
        </is>
      </c>
      <c r="G789" s="0" t="inlineStr">
        <is>
          <t xml:space="preserve">Нет в наличии</t>
        </is>
      </c>
      <c r="J789" s="7" t="str">
        <f>HYPERLINK("https://klvmarket.ru/catalog/avtoprinadlezhnosti/filtry/vozdushnye/fq_a_884v_17220_pwa_j10_sa_884v_a_884v/","открыть")</f>
        <v>открыть</v>
      </c>
    </row>
    <row r="790">
      <c r="A790" s="0" t="inlineStr">
        <is>
          <t xml:space="preserve">Автопринадлежности › Фильтры › Фильтры воздушные</t>
        </is>
      </c>
      <c r="B790" s="0" t="inlineStr">
        <is>
          <t xml:space="preserve">FQ</t>
        </is>
      </c>
      <c r="C790" s="0" t="inlineStr">
        <is>
          <t xml:space="preserve">Фильтр воздушный FQ A-886V 17220-RNA-A00 (SA-886V, А-886V)</t>
        </is>
      </c>
      <c r="E790" s="2" t="inlineStr">
        <is>
          <t xml:space="preserve">по запросу</t>
        </is>
      </c>
      <c r="G790" s="0" t="inlineStr">
        <is>
          <t xml:space="preserve">Нет в наличии</t>
        </is>
      </c>
      <c r="J790" s="7" t="str">
        <f>HYPERLINK("https://klvmarket.ru/catalog/avtoprinadlezhnosti/filtry/vozdushnye/fq_a_886v_17220_rna_a00_sa_886v_a_886v/","открыть")</f>
        <v>открыть</v>
      </c>
    </row>
    <row r="791">
      <c r="A791" s="0" t="inlineStr">
        <is>
          <t xml:space="preserve">Автопринадлежности › Фильтры › Фильтры воздушные</t>
        </is>
      </c>
      <c r="B791" s="0" t="inlineStr">
        <is>
          <t xml:space="preserve">FQ</t>
        </is>
      </c>
      <c r="C791" s="0" t="inlineStr">
        <is>
          <t xml:space="preserve">Фильтр воздушный FQ A-888V 17220-RBO-000 (SA-888V, А-888V)</t>
        </is>
      </c>
      <c r="E791" s="2" t="inlineStr">
        <is>
          <t xml:space="preserve">по запросу</t>
        </is>
      </c>
      <c r="G791" s="0" t="inlineStr">
        <is>
          <t xml:space="preserve">Нет в наличии</t>
        </is>
      </c>
      <c r="J791" s="7" t="str">
        <f>HYPERLINK("https://klvmarket.ru/catalog/avtoprinadlezhnosti/filtry/vozdushnye/fq_a_888v_17220_rbo_000_sa_888v_a_888v/","открыть")</f>
        <v>открыть</v>
      </c>
    </row>
    <row r="792">
      <c r="A792" s="0" t="inlineStr">
        <is>
          <t xml:space="preserve">Автопринадлежности › Фильтры › Фильтры воздушные</t>
        </is>
      </c>
      <c r="B792" s="0" t="inlineStr">
        <is>
          <t xml:space="preserve">FQ</t>
        </is>
      </c>
      <c r="C792" s="0" t="inlineStr">
        <is>
          <t xml:space="preserve">Фильтр воздушный FQ A-892V 17220-RBJ-000 (SA-892V, А-892V)</t>
        </is>
      </c>
      <c r="E792" s="2" t="inlineStr">
        <is>
          <t xml:space="preserve">по запросу</t>
        </is>
      </c>
      <c r="G792" s="0" t="inlineStr">
        <is>
          <t xml:space="preserve">Нет в наличии</t>
        </is>
      </c>
      <c r="J792" s="7" t="str">
        <f>HYPERLINK("https://klvmarket.ru/catalog/avtoprinadlezhnosti/filtry/vozdushnye/fq_a_892v_17220_rbj_000_sa_892v_a_892v/","открыть")</f>
        <v>открыть</v>
      </c>
    </row>
    <row r="793">
      <c r="A793" s="0" t="inlineStr">
        <is>
          <t xml:space="preserve">Автопринадлежности › Фильтры › Фильтры воздушные</t>
        </is>
      </c>
      <c r="B793" s="0" t="inlineStr">
        <is>
          <t xml:space="preserve">FQ</t>
        </is>
      </c>
      <c r="C793" s="0" t="inlineStr">
        <is>
          <t xml:space="preserve">Фильтр воздушный FQ A-898V 17220-5R0-008 (SA-898V, А-898V)</t>
        </is>
      </c>
      <c r="E793" s="2" t="inlineStr">
        <is>
          <t xml:space="preserve">по запросу</t>
        </is>
      </c>
      <c r="G793" s="0" t="inlineStr">
        <is>
          <t xml:space="preserve">Нет в наличии</t>
        </is>
      </c>
      <c r="J793" s="7" t="str">
        <f>HYPERLINK("https://klvmarket.ru/catalog/avtoprinadlezhnosti/filtry/vozdushnye/fq_a_898v_17220_5r0_008_sa_898v_a_898v/","открыть")</f>
        <v>открыть</v>
      </c>
    </row>
    <row r="794">
      <c r="A794" s="0" t="inlineStr">
        <is>
          <t xml:space="preserve">Автопринадлежности › Фильтры › Фильтры воздушные</t>
        </is>
      </c>
      <c r="B794" s="0" t="inlineStr">
        <is>
          <t xml:space="preserve">FQ</t>
        </is>
      </c>
      <c r="C794" s="0" t="inlineStr">
        <is>
          <t xml:space="preserve">Фильтр воздушный FQ A-926 16546-AA120 (SA-926V, А-926V)</t>
        </is>
      </c>
      <c r="E794" s="2" t="inlineStr">
        <is>
          <t xml:space="preserve">по запросу</t>
        </is>
      </c>
      <c r="G794" s="0" t="inlineStr">
        <is>
          <t xml:space="preserve">Нет в наличии</t>
        </is>
      </c>
      <c r="J794" s="7" t="str">
        <f>HYPERLINK("https://klvmarket.ru/catalog/avtoprinadlezhnosti/filtry/vozdushnye/fq_a_926_16546_aa120_sa_926v_a_926v/","открыть")</f>
        <v>открыть</v>
      </c>
    </row>
    <row r="795">
      <c r="A795" s="0" t="inlineStr">
        <is>
          <t xml:space="preserve">Автопринадлежности › Фильтры › Фильтры воздушные</t>
        </is>
      </c>
      <c r="B795" s="0" t="inlineStr">
        <is>
          <t xml:space="preserve">FQ</t>
        </is>
      </c>
      <c r="C795" s="0" t="inlineStr">
        <is>
          <t xml:space="preserve">Фильтр воздушный FQ A-956 13780-77E00 (SA-956V, А-956V)</t>
        </is>
      </c>
      <c r="E795" s="2" t="inlineStr">
        <is>
          <t xml:space="preserve">по запросу</t>
        </is>
      </c>
      <c r="G795" s="0" t="inlineStr">
        <is>
          <t xml:space="preserve">Нет в наличии</t>
        </is>
      </c>
      <c r="J795" s="7" t="str">
        <f>HYPERLINK("https://klvmarket.ru/catalog/avtoprinadlezhnosti/filtry/vozdushnye/fq_a_956_13780_77e00_sa_956v_a_956v/","открыть")</f>
        <v>открыть</v>
      </c>
    </row>
    <row r="796">
      <c r="A796" s="0" t="inlineStr">
        <is>
          <t xml:space="preserve">Автопринадлежности › Фильтры › Фильтры воздушные</t>
        </is>
      </c>
      <c r="B796" s="0" t="inlineStr">
        <is>
          <t xml:space="preserve">FQ</t>
        </is>
      </c>
      <c r="C796" s="0" t="inlineStr">
        <is>
          <t xml:space="preserve">Фильтр воздушный FQ A-966 13780-81A00 (SA-966V, А-966V)</t>
        </is>
      </c>
      <c r="E796" s="2" t="inlineStr">
        <is>
          <t xml:space="preserve">по запросу</t>
        </is>
      </c>
      <c r="G796" s="0" t="inlineStr">
        <is>
          <t xml:space="preserve">Нет в наличии</t>
        </is>
      </c>
      <c r="J796" s="7" t="str">
        <f>HYPERLINK("https://klvmarket.ru/catalog/avtoprinadlezhnosti/filtry/vozdushnye/fq_a_966_13780_81a00_sa_966v_a_966v/","открыть")</f>
        <v>открыть</v>
      </c>
    </row>
    <row r="797">
      <c r="A797" s="0" t="inlineStr">
        <is>
          <t xml:space="preserve">Автопринадлежности › Фильтры › Фильтры воздушные</t>
        </is>
      </c>
      <c r="B797" s="0" t="inlineStr">
        <is>
          <t xml:space="preserve">FQ</t>
        </is>
      </c>
      <c r="C797" s="0" t="inlineStr">
        <is>
          <t xml:space="preserve">Фильтр воздушный FQ A-974 13780-65J00(SA-974V, А-974V)</t>
        </is>
      </c>
      <c r="E797" s="2" t="inlineStr">
        <is>
          <t xml:space="preserve">по запросу</t>
        </is>
      </c>
      <c r="G797" s="0" t="inlineStr">
        <is>
          <t xml:space="preserve">Нет в наличии</t>
        </is>
      </c>
      <c r="J797" s="7" t="str">
        <f>HYPERLINK("https://klvmarket.ru/catalog/avtoprinadlezhnosti/filtry/vozdushnye/fq_a_974_13780_65j00_sa_974v_a_974v/","открыть")</f>
        <v>открыть</v>
      </c>
    </row>
    <row r="798">
      <c r="A798" s="0" t="inlineStr">
        <is>
          <t xml:space="preserve">Автопринадлежности › Фильтры › Фильтры воздушные</t>
        </is>
      </c>
      <c r="B798" s="0" t="inlineStr">
        <is>
          <t xml:space="preserve">FQ</t>
        </is>
      </c>
      <c r="C798" s="0" t="inlineStr">
        <is>
          <t xml:space="preserve">Фильтр воздушный FQ AN-221V AY120-NS005 (SA-221V, А-221V)</t>
        </is>
      </c>
      <c r="E798" s="2" t="inlineStr">
        <is>
          <t xml:space="preserve">по запросу</t>
        </is>
      </c>
      <c r="G798" s="0" t="inlineStr">
        <is>
          <t xml:space="preserve">Нет в наличии</t>
        </is>
      </c>
      <c r="J798" s="7" t="str">
        <f>HYPERLINK("https://klvmarket.ru/catalog/avtoprinadlezhnosti/filtry/vozdushnye/fq_an_221v_ay120_ns005_sa_221v_a_221v/","открыть")</f>
        <v>открыть</v>
      </c>
    </row>
    <row r="799">
      <c r="A799" s="0" t="inlineStr">
        <is>
          <t xml:space="preserve">Автопринадлежности › Фильтры › Фильтры воздушные</t>
        </is>
      </c>
      <c r="C799" s="0" t="inlineStr">
        <is>
          <t xml:space="preserve">Фильтр воздушный JS ASAKASHI A282J</t>
        </is>
      </c>
      <c r="E799" s="4">
        <v>1500</v>
      </c>
      <c r="G799" s="0" t="inlineStr">
        <is>
          <t xml:space="preserve">В наличии</t>
        </is>
      </c>
      <c r="H799" s="8">
        <v>1</v>
      </c>
      <c r="J799" s="7" t="str">
        <f>HYPERLINK("https://klvmarket.ru/catalog/avtoprinadlezhnosti/filtry/vozdushnye/filtr_vozdushnyy_js_asakashi_a282j/","открыть")</f>
        <v>открыть</v>
      </c>
    </row>
    <row r="800">
      <c r="A800" s="0" t="inlineStr">
        <is>
          <t xml:space="preserve">Автопринадлежности › Фильтры › Фильтры воздушные</t>
        </is>
      </c>
      <c r="B800" s="0" t="inlineStr">
        <is>
          <t xml:space="preserve">JS Asakashi</t>
        </is>
      </c>
      <c r="C800" s="0" t="inlineStr">
        <is>
          <t xml:space="preserve">Фильтр воздушный JS ASAKASHI JS A150J</t>
        </is>
      </c>
      <c r="E800" s="4">
        <v>380</v>
      </c>
      <c r="G800" s="0" t="inlineStr">
        <is>
          <t xml:space="preserve">В наличии</t>
        </is>
      </c>
      <c r="H800" s="8">
        <v>1</v>
      </c>
      <c r="J800" s="7" t="str">
        <f>HYPERLINK("https://klvmarket.ru/catalog/avtoprinadlezhnosti/filtry/vozdushnye/filtr_vozdushnyy_js_asakashi_js_a150j/","открыть")</f>
        <v>открыть</v>
      </c>
    </row>
    <row r="801">
      <c r="A801" s="0" t="inlineStr">
        <is>
          <t xml:space="preserve">Автопринадлежности › Фильтры › Фильтры воздушные</t>
        </is>
      </c>
      <c r="B801" s="0" t="inlineStr">
        <is>
          <t xml:space="preserve">SHINKO</t>
        </is>
      </c>
      <c r="C801" s="0" t="inlineStr">
        <is>
          <t xml:space="preserve">Фильтр воздушный SA-1029 SHINKO</t>
        </is>
      </c>
      <c r="E801" s="4">
        <v>400</v>
      </c>
      <c r="G801" s="0" t="inlineStr">
        <is>
          <t xml:space="preserve">В наличии</t>
        </is>
      </c>
      <c r="H801" s="8">
        <v>1</v>
      </c>
      <c r="J801" s="7" t="str">
        <f>HYPERLINK("https://klvmarket.ru/catalog/avtoprinadlezhnosti/filtry/vozdushnye/filtr-vozdushnyy-sa-1029-17801-38010-shinko/","открыть")</f>
        <v>открыть</v>
      </c>
    </row>
    <row r="802">
      <c r="A802" s="0" t="inlineStr">
        <is>
          <t xml:space="preserve">Автопринадлежности › Фильтры › Фильтры воздушные</t>
        </is>
      </c>
      <c r="C802" s="0" t="inlineStr">
        <is>
          <t xml:space="preserve">Фильтр воздушный SAKURA A-1151</t>
        </is>
      </c>
      <c r="E802" s="4">
        <v>540</v>
      </c>
      <c r="G802" s="0" t="inlineStr">
        <is>
          <t xml:space="preserve">В наличии</t>
        </is>
      </c>
      <c r="H802" s="8">
        <v>1</v>
      </c>
      <c r="J802" s="7" t="str">
        <f>HYPERLINK("https://klvmarket.ru/catalog/avtoprinadlezhnosti/filtry/vozdushnye/filtr_vozdushnyy_sakura_a_1151/","открыть")</f>
        <v>открыть</v>
      </c>
    </row>
    <row r="803">
      <c r="A803" s="0" t="inlineStr">
        <is>
          <t xml:space="preserve">Автопринадлежности › Фильтры › Фильтры воздушные</t>
        </is>
      </c>
      <c r="C803" s="0" t="inlineStr">
        <is>
          <t xml:space="preserve">Фильтр воздушный SAKURA A-1618</t>
        </is>
      </c>
      <c r="E803" s="4">
        <v>420</v>
      </c>
      <c r="G803" s="0" t="inlineStr">
        <is>
          <t xml:space="preserve">В наличии</t>
        </is>
      </c>
      <c r="H803" s="8">
        <v>1</v>
      </c>
      <c r="J803" s="7" t="str">
        <f>HYPERLINK("https://klvmarket.ru/catalog/avtoprinadlezhnosti/filtry/vozdushnye/filtr_vozdushnyy_sakura_a_1618/","открыть")</f>
        <v>открыть</v>
      </c>
    </row>
    <row r="804">
      <c r="A804" s="0" t="inlineStr">
        <is>
          <t xml:space="preserve">Автопринадлежности › Фильтры › Фильтры воздушные</t>
        </is>
      </c>
      <c r="B804" s="0" t="inlineStr">
        <is>
          <t xml:space="preserve">SAKURA</t>
        </is>
      </c>
      <c r="C804" s="0" t="inlineStr">
        <is>
          <t xml:space="preserve">Фильтр воздушный SAKURA A-1632</t>
        </is>
      </c>
      <c r="E804" s="4">
        <v>512</v>
      </c>
      <c r="G804" s="0" t="inlineStr">
        <is>
          <t xml:space="preserve">Под заказ</t>
        </is>
      </c>
      <c r="H804" s="8">
        <v>1</v>
      </c>
      <c r="J804" s="7" t="str">
        <f>HYPERLINK("https://klvmarket.ru/catalog/avtoprinadlezhnosti/filtry/vozdushnye/sakura_a_1632/","открыть")</f>
        <v>открыть</v>
      </c>
    </row>
    <row r="805">
      <c r="A805" s="0" t="inlineStr">
        <is>
          <t xml:space="preserve">Автопринадлежности › Фильтры › Фильтры воздушные</t>
        </is>
      </c>
      <c r="B805" s="0" t="inlineStr">
        <is>
          <t xml:space="preserve">SAKURA</t>
        </is>
      </c>
      <c r="C805" s="0" t="inlineStr">
        <is>
          <t xml:space="preserve">Фильтр воздушный SAKURA A-3002</t>
        </is>
      </c>
      <c r="E805" s="4">
        <v>490</v>
      </c>
      <c r="G805" s="0" t="inlineStr">
        <is>
          <t xml:space="preserve">В наличии</t>
        </is>
      </c>
      <c r="H805" s="8">
        <v>1</v>
      </c>
      <c r="J805" s="7" t="str">
        <f>HYPERLINK("https://klvmarket.ru/catalog/avtoprinadlezhnosti/filtry/vozdushnye/sakura_a_3002/","открыть")</f>
        <v>открыть</v>
      </c>
    </row>
    <row r="806">
      <c r="A806" s="0" t="inlineStr">
        <is>
          <t xml:space="preserve">Автопринадлежности › Фильтры › Фильтры воздушные</t>
        </is>
      </c>
      <c r="B806" s="0" t="inlineStr">
        <is>
          <t xml:space="preserve">SAKURA</t>
        </is>
      </c>
      <c r="C806" s="0" t="inlineStr">
        <is>
          <t xml:space="preserve">Фильтр воздушный SAKURA A-5603</t>
        </is>
      </c>
      <c r="E806" s="4">
        <v>1540</v>
      </c>
      <c r="G806" s="0" t="inlineStr">
        <is>
          <t xml:space="preserve">В наличии</t>
        </is>
      </c>
      <c r="H806" s="8">
        <v>1</v>
      </c>
      <c r="J806" s="7" t="str">
        <f>HYPERLINK("https://klvmarket.ru/catalog/avtoprinadlezhnosti/filtry/vozdushnye/sakura_a_5603/","открыть")</f>
        <v>открыть</v>
      </c>
    </row>
    <row r="807">
      <c r="A807" s="0" t="inlineStr">
        <is>
          <t xml:space="preserve">Автопринадлежности › Фильтры › Фильтры воздушные</t>
        </is>
      </c>
      <c r="B807" s="0" t="inlineStr">
        <is>
          <t xml:space="preserve">SAKURA</t>
        </is>
      </c>
      <c r="C807" s="0" t="inlineStr">
        <is>
          <t xml:space="preserve">Фильтр воздушный SAKURA A-5662-S</t>
        </is>
      </c>
      <c r="E807" s="4">
        <v>2932</v>
      </c>
      <c r="G807" s="0" t="inlineStr">
        <is>
          <t xml:space="preserve">Под заказ</t>
        </is>
      </c>
      <c r="J807" s="7" t="str">
        <f>HYPERLINK("https://klvmarket.ru/catalog/avtoprinadlezhnosti/filtry/vozdushnye/sakura_a_5662_s/","открыть")</f>
        <v>открыть</v>
      </c>
    </row>
    <row r="808">
      <c r="A808" s="0" t="inlineStr">
        <is>
          <t xml:space="preserve">Автопринадлежности › Фильтры › Фильтры воздушные</t>
        </is>
      </c>
      <c r="B808" s="0" t="inlineStr">
        <is>
          <t xml:space="preserve">SAKURA</t>
        </is>
      </c>
      <c r="C808" s="0" t="inlineStr">
        <is>
          <t xml:space="preserve">Фильтр воздушный SAKURA A-6211</t>
        </is>
      </c>
      <c r="E808" s="4">
        <v>920</v>
      </c>
      <c r="G808" s="0" t="inlineStr">
        <is>
          <t xml:space="preserve">В наличии</t>
        </is>
      </c>
      <c r="H808" s="8">
        <v>1</v>
      </c>
      <c r="J808" s="7" t="str">
        <f>HYPERLINK("https://klvmarket.ru/catalog/avtoprinadlezhnosti/filtry/vozdushnye/sakura_a_6211/","открыть")</f>
        <v>открыть</v>
      </c>
    </row>
    <row r="809">
      <c r="A809" s="0" t="inlineStr">
        <is>
          <t xml:space="preserve">Автопринадлежности › Фильтры › Фильтры воздушные</t>
        </is>
      </c>
      <c r="B809" s="0" t="inlineStr">
        <is>
          <t xml:space="preserve">SAKURA</t>
        </is>
      </c>
      <c r="C809" s="0" t="inlineStr">
        <is>
          <t xml:space="preserve">Фильтр воздушный SAKURA A-8513 (YUMI-053)</t>
        </is>
      </c>
      <c r="E809" s="4">
        <v>450</v>
      </c>
      <c r="G809" s="0" t="inlineStr">
        <is>
          <t xml:space="preserve">В наличии</t>
        </is>
      </c>
      <c r="H809" s="8">
        <v>1</v>
      </c>
      <c r="J809" s="7" t="str">
        <f>HYPERLINK("https://klvmarket.ru/catalog/avtoprinadlezhnosti/filtry/vozdushnye/sakura_a_8513_yumi_053/","открыть")</f>
        <v>открыть</v>
      </c>
    </row>
    <row r="810">
      <c r="A810" s="0" t="inlineStr">
        <is>
          <t xml:space="preserve">Автопринадлежности › Фильтры › Фильтры воздушные</t>
        </is>
      </c>
      <c r="B810" s="0" t="inlineStr">
        <is>
          <t xml:space="preserve">SAKURA</t>
        </is>
      </c>
      <c r="C810" s="0" t="inlineStr">
        <is>
          <t xml:space="preserve">Фильтр воздушный SAKURA A1127 (SA160, VIC A143)</t>
        </is>
      </c>
      <c r="E810" s="4">
        <v>297</v>
      </c>
      <c r="G810" s="0" t="inlineStr">
        <is>
          <t xml:space="preserve">В наличии</t>
        </is>
      </c>
      <c r="H810" s="8">
        <v>1</v>
      </c>
      <c r="J810" s="7" t="str">
        <f>HYPERLINK("https://klvmarket.ru/catalog/avtoprinadlezhnosti/filtry/vozdushnye/sakura_a1127_sa160_vic_a143/","открыть")</f>
        <v>открыть</v>
      </c>
    </row>
    <row r="811">
      <c r="A811" s="0" t="inlineStr">
        <is>
          <t xml:space="preserve">Автопринадлежности › Фильтры › Фильтры воздушные</t>
        </is>
      </c>
      <c r="B811" s="0" t="inlineStr">
        <is>
          <t xml:space="preserve">SHINKO</t>
        </is>
      </c>
      <c r="C811" s="0" t="inlineStr">
        <is>
          <t xml:space="preserve">Фильтр воздушный SHINKO SA-1010 (VIC A1010, SAKURA A1010)</t>
        </is>
      </c>
      <c r="E811" s="2" t="inlineStr">
        <is>
          <t xml:space="preserve">по запросу</t>
        </is>
      </c>
      <c r="G811" s="0" t="inlineStr">
        <is>
          <t xml:space="preserve">Нет в наличии</t>
        </is>
      </c>
      <c r="J811" s="7" t="str">
        <f>HYPERLINK("https://klvmarket.ru/catalog/avtoprinadlezhnosti/filtry/vozdushnye/shinko_sa_1010_vic_a1010_sakura_a1010/","открыть")</f>
        <v>открыть</v>
      </c>
    </row>
    <row r="812">
      <c r="A812" s="0" t="inlineStr">
        <is>
          <t xml:space="preserve">Автопринадлежности › Фильтры › Фильтры воздушные</t>
        </is>
      </c>
      <c r="B812" s="0" t="inlineStr">
        <is>
          <t xml:space="preserve">SHINKO</t>
        </is>
      </c>
      <c r="C812" s="0" t="inlineStr">
        <is>
          <t xml:space="preserve">Фильтр воздушный SHINKO SA-1015 (17801-31120)(BIG FILTER GB901, BRA0583, А3306, VIC A1015, YUIL YUT098)</t>
        </is>
      </c>
      <c r="E812" s="4">
        <v>490</v>
      </c>
      <c r="G812" s="0" t="inlineStr">
        <is>
          <t xml:space="preserve">В наличии</t>
        </is>
      </c>
      <c r="H812" s="8">
        <v>1</v>
      </c>
      <c r="J812" s="7" t="str">
        <f>HYPERLINK("https://klvmarket.ru/catalog/avtoprinadlezhnosti/filtry/vozdushnye/shinko_sa_1015_17801_31120_big_filter_gb901_bra0583_a3306_vic_a1015_yuil_yut098/","открыть")</f>
        <v>открыть</v>
      </c>
    </row>
    <row r="813">
      <c r="A813" s="0" t="inlineStr">
        <is>
          <t xml:space="preserve">Автопринадлежности › Фильтры › Фильтры воздушные</t>
        </is>
      </c>
      <c r="B813" s="0" t="inlineStr">
        <is>
          <t xml:space="preserve">SHINKO</t>
        </is>
      </c>
      <c r="C813" s="0" t="inlineStr">
        <is>
          <t xml:space="preserve">Фильтр воздушный SHINKO SA-1016 (17801-В1010)(BRA05105, A3308, VIC A1016)</t>
        </is>
      </c>
      <c r="E813" s="2" t="inlineStr">
        <is>
          <t xml:space="preserve">по запросу</t>
        </is>
      </c>
      <c r="G813" s="0" t="inlineStr">
        <is>
          <t xml:space="preserve">Нет в наличии</t>
        </is>
      </c>
      <c r="J813" s="7" t="str">
        <f>HYPERLINK("https://klvmarket.ru/catalog/avtoprinadlezhnosti/filtry/vozdushnye/shinko_sa_1016_17801_v1010_bra05105_a3308_vic_a1016/","открыть")</f>
        <v>открыть</v>
      </c>
    </row>
    <row r="814">
      <c r="A814" s="0" t="inlineStr">
        <is>
          <t xml:space="preserve">Автопринадлежности › Фильтры › Фильтры воздушные</t>
        </is>
      </c>
      <c r="B814" s="0" t="inlineStr">
        <is>
          <t xml:space="preserve">SHINKO</t>
        </is>
      </c>
      <c r="C814" s="0" t="inlineStr">
        <is>
          <t xml:space="preserve">Фильтр воздушный SHINKO SA-1028 (17801-0С010, 17801-0С030, 17801-0С020, WE01-13-Z40) (VIC A-1028, BIG FILTER GB543)</t>
        </is>
      </c>
      <c r="E814" s="2" t="inlineStr">
        <is>
          <t xml:space="preserve">по запросу</t>
        </is>
      </c>
      <c r="G814" s="0" t="inlineStr">
        <is>
          <t xml:space="preserve">Нет в наличии</t>
        </is>
      </c>
      <c r="J814" s="7" t="str">
        <f>HYPERLINK("https://klvmarket.ru/catalog/avtoprinadlezhnosti/filtry/vozdushnye/shinko_sa_1028_17801_0s010_17801_0s030_17801_0s020_we01_13_z40_vic_a_1028_big_filter_gb543/","открыть")</f>
        <v>открыть</v>
      </c>
    </row>
    <row r="815">
      <c r="A815" s="0" t="inlineStr">
        <is>
          <t xml:space="preserve">Автопринадлежности › Фильтры › Фильтры воздушные</t>
        </is>
      </c>
      <c r="C815" s="0" t="inlineStr">
        <is>
          <t xml:space="preserve">Фильтр воздушный SHINKO SA-1033</t>
        </is>
      </c>
      <c r="E815" s="4">
        <v>608</v>
      </c>
      <c r="G815" s="0" t="inlineStr">
        <is>
          <t xml:space="preserve">В наличии</t>
        </is>
      </c>
      <c r="H815" s="8">
        <v>1</v>
      </c>
      <c r="J815" s="7" t="str">
        <f>HYPERLINK("https://klvmarket.ru/catalog/avtoprinadlezhnosti/filtry/vozdushnye/filtr_vozdushnyy_shinko_sa_1033/","открыть")</f>
        <v>открыть</v>
      </c>
    </row>
    <row r="816">
      <c r="A816" s="0" t="inlineStr">
        <is>
          <t xml:space="preserve">Автопринадлежности › Фильтры › Фильтры воздушные</t>
        </is>
      </c>
      <c r="B816" s="0" t="inlineStr">
        <is>
          <t xml:space="preserve">SHINKO</t>
        </is>
      </c>
      <c r="C816" s="0" t="inlineStr">
        <is>
          <t xml:space="preserve">Фильтр воздушный SHINKO SA-143 (17801-54050) (A-1117, VIC A143, А1127)</t>
        </is>
      </c>
      <c r="E816" s="4">
        <v>370</v>
      </c>
      <c r="G816" s="0" t="inlineStr">
        <is>
          <t xml:space="preserve">В наличии</t>
        </is>
      </c>
      <c r="H816" s="8">
        <v>1</v>
      </c>
      <c r="J816" s="7" t="str">
        <f>HYPERLINK("https://klvmarket.ru/catalog/avtoprinadlezhnosti/filtry/vozdushnye/shinko_sa_143_17801_54050_a_1117_vic_a143_a1127/","открыть")</f>
        <v>открыть</v>
      </c>
    </row>
    <row r="817">
      <c r="A817" s="0" t="inlineStr">
        <is>
          <t xml:space="preserve">Автопринадлежности › Фильтры › Фильтры воздушные</t>
        </is>
      </c>
      <c r="B817" s="0" t="inlineStr">
        <is>
          <t xml:space="preserve">SHINKO</t>
        </is>
      </c>
      <c r="C817" s="0" t="inlineStr">
        <is>
          <t xml:space="preserve">Фильтр воздушный SHINKO SA-147 (A-1112; FQ A-147; VIC A-147, VIC A182A, VIC A157A, А1121, А3325)</t>
        </is>
      </c>
      <c r="E817" s="2" t="inlineStr">
        <is>
          <t xml:space="preserve">по запросу</t>
        </is>
      </c>
      <c r="G817" s="0" t="inlineStr">
        <is>
          <t xml:space="preserve">Нет в наличии</t>
        </is>
      </c>
      <c r="J817" s="7" t="str">
        <f>HYPERLINK("https://klvmarket.ru/catalog/avtoprinadlezhnosti/filtry/vozdushnye/shinko_sa_147_a_1112_fq_a_147_vic_a_147_vic_a182a_vic_a157a_a1121_a3325/","открыть")</f>
        <v>открыть</v>
      </c>
    </row>
    <row r="818">
      <c r="A818" s="0" t="inlineStr">
        <is>
          <t xml:space="preserve">Автопринадлежности › Фильтры › Фильтры воздушные</t>
        </is>
      </c>
      <c r="B818" s="0" t="inlineStr">
        <is>
          <t xml:space="preserve">SHINKO</t>
        </is>
      </c>
      <c r="C818" s="0" t="inlineStr">
        <is>
          <t xml:space="preserve">Фильтр воздушный SHINKO SA-150 (VIC A150, А1122, VIC A173V)</t>
        </is>
      </c>
      <c r="E818" s="2" t="inlineStr">
        <is>
          <t xml:space="preserve">по запросу</t>
        </is>
      </c>
      <c r="G818" s="0" t="inlineStr">
        <is>
          <t xml:space="preserve">Нет в наличии</t>
        </is>
      </c>
      <c r="J818" s="7" t="str">
        <f>HYPERLINK("https://klvmarket.ru/catalog/avtoprinadlezhnosti/filtry/vozdushnye/shinko_sa_150_vic_a150_a1122_vic_a173v/","открыть")</f>
        <v>открыть</v>
      </c>
    </row>
    <row r="819">
      <c r="A819" s="0" t="inlineStr">
        <is>
          <t xml:space="preserve">Автопринадлежности › Фильтры › Фильтры воздушные</t>
        </is>
      </c>
      <c r="B819" s="0" t="inlineStr">
        <is>
          <t xml:space="preserve">SHINKO</t>
        </is>
      </c>
      <c r="C819" s="0" t="inlineStr">
        <is>
          <t xml:space="preserve">Фильтр воздушный SHINKO SA-174 (17801-74060) (VIC A-174, BRA0506, А1145)</t>
        </is>
      </c>
      <c r="E819" s="4">
        <v>360</v>
      </c>
      <c r="G819" s="0" t="inlineStr">
        <is>
          <t xml:space="preserve">В наличии</t>
        </is>
      </c>
      <c r="H819" s="8">
        <v>1</v>
      </c>
      <c r="J819" s="7" t="str">
        <f>HYPERLINK("https://klvmarket.ru/catalog/avtoprinadlezhnosti/filtry/vozdushnye/shinko_sa_174_17801_74060_vic_a_174_bra0506_a1145/","открыть")</f>
        <v>открыть</v>
      </c>
    </row>
    <row r="820">
      <c r="A820" s="0" t="inlineStr">
        <is>
          <t xml:space="preserve">Автопринадлежности › Фильтры › Фильтры воздушные</t>
        </is>
      </c>
      <c r="B820" s="0" t="inlineStr">
        <is>
          <t xml:space="preserve">SHINKO</t>
        </is>
      </c>
      <c r="C820" s="0" t="inlineStr">
        <is>
          <t xml:space="preserve">Фильтр воздушный SHINKO SA-176 (17801-11090) (VIC A-176)</t>
        </is>
      </c>
      <c r="E820" s="4">
        <v>360</v>
      </c>
      <c r="G820" s="0" t="inlineStr">
        <is>
          <t xml:space="preserve">В наличии</t>
        </is>
      </c>
      <c r="H820" s="8">
        <v>1</v>
      </c>
      <c r="J820" s="7" t="str">
        <f>HYPERLINK("https://klvmarket.ru/catalog/avtoprinadlezhnosti/filtry/vozdushnye/shinko_sa_176_17801_11090_vic_a_176/","открыть")</f>
        <v>открыть</v>
      </c>
    </row>
    <row r="821">
      <c r="A821" s="0" t="inlineStr">
        <is>
          <t xml:space="preserve">Автопринадлежности › Фильтры › Фильтры воздушные</t>
        </is>
      </c>
      <c r="B821" s="0" t="inlineStr">
        <is>
          <t xml:space="preserve">SHINKO</t>
        </is>
      </c>
      <c r="C821" s="0" t="inlineStr">
        <is>
          <t xml:space="preserve">Фильтр воздушный SHINKO SA-178А (17801-46050) (VIC A-178A, YUIL FILTER YUT030)</t>
        </is>
      </c>
      <c r="E821" s="4">
        <v>430</v>
      </c>
      <c r="G821" s="0" t="inlineStr">
        <is>
          <t xml:space="preserve">В наличии</t>
        </is>
      </c>
      <c r="H821" s="8">
        <v>1</v>
      </c>
      <c r="J821" s="7" t="str">
        <f>HYPERLINK("https://klvmarket.ru/catalog/avtoprinadlezhnosti/filtry/vozdushnye/shinko_sa_178a_17801_46050_vic_a_178a_yuil_filter_yut030/","открыть")</f>
        <v>открыть</v>
      </c>
    </row>
    <row r="822">
      <c r="A822" s="0" t="inlineStr">
        <is>
          <t xml:space="preserve">Автопринадлежности › Фильтры › Фильтры воздушные</t>
        </is>
      </c>
      <c r="B822" s="0" t="inlineStr">
        <is>
          <t xml:space="preserve">SHINKO</t>
        </is>
      </c>
      <c r="C822" s="0" t="inlineStr">
        <is>
          <t xml:space="preserve">Фильтр воздушный SHINKO SA-180 (VIC A180)</t>
        </is>
      </c>
      <c r="E822" s="4">
        <v>450</v>
      </c>
      <c r="G822" s="0" t="inlineStr">
        <is>
          <t xml:space="preserve">В наличии</t>
        </is>
      </c>
      <c r="H822" s="8">
        <v>2</v>
      </c>
      <c r="J822" s="7" t="str">
        <f>HYPERLINK("https://klvmarket.ru/catalog/avtoprinadlezhnosti/filtry/vozdushnye/shinko_sa_180_vic_a180/","открыть")</f>
        <v>открыть</v>
      </c>
    </row>
    <row r="823">
      <c r="A823" s="0" t="inlineStr">
        <is>
          <t xml:space="preserve">Автопринадлежности › Фильтры › Фильтры воздушные</t>
        </is>
      </c>
      <c r="B823" s="0" t="inlineStr">
        <is>
          <t xml:space="preserve">SHINKO</t>
        </is>
      </c>
      <c r="C823" s="0" t="inlineStr">
        <is>
          <t xml:space="preserve">Фильтр воздушный SHINKO SA-181 (YUIL FILTER YUT052 , BIG FILTER GB9545, А1187)</t>
        </is>
      </c>
      <c r="E823" s="2" t="inlineStr">
        <is>
          <t xml:space="preserve">по запросу</t>
        </is>
      </c>
      <c r="G823" s="0" t="inlineStr">
        <is>
          <t xml:space="preserve">Нет в наличии</t>
        </is>
      </c>
      <c r="J823" s="7" t="str">
        <f>HYPERLINK("https://klvmarket.ru/catalog/avtoprinadlezhnosti/filtry/vozdushnye/shinko_sa_181_yuil_filter_yut052_big_filter_gb9545_a1187/","открыть")</f>
        <v>открыть</v>
      </c>
    </row>
    <row r="824">
      <c r="A824" s="0" t="inlineStr">
        <is>
          <t xml:space="preserve">Автопринадлежности › Фильтры › Фильтры воздушные</t>
        </is>
      </c>
      <c r="B824" s="0" t="inlineStr">
        <is>
          <t xml:space="preserve">SHINKO</t>
        </is>
      </c>
      <c r="C824" s="0" t="inlineStr">
        <is>
          <t xml:space="preserve">Фильтр воздушный SHINKO SA-186 (17801-67020) (A-1197, VIC A186)</t>
        </is>
      </c>
      <c r="E824" s="2" t="inlineStr">
        <is>
          <t xml:space="preserve">по запросу</t>
        </is>
      </c>
      <c r="G824" s="0" t="inlineStr">
        <is>
          <t xml:space="preserve">Нет в наличии</t>
        </is>
      </c>
      <c r="J824" s="7" t="str">
        <f>HYPERLINK("https://klvmarket.ru/catalog/avtoprinadlezhnosti/filtry/vozdushnye/shinko_sa_186_17801_67020_a_1197_vic_a186/","открыть")</f>
        <v>открыть</v>
      </c>
    </row>
    <row r="825">
      <c r="A825" s="0" t="inlineStr">
        <is>
          <t xml:space="preserve">Автопринадлежности › Фильтры › Фильтры воздушные</t>
        </is>
      </c>
      <c r="B825" s="0" t="inlineStr">
        <is>
          <t xml:space="preserve">SHINKO</t>
        </is>
      </c>
      <c r="C825" s="0" t="inlineStr">
        <is>
          <t xml:space="preserve">Фильтр воздушный SHINKO SA-192 (17801-46080) (VIC A-192, BRA0588, SA192, YUIL YUT039)</t>
        </is>
      </c>
      <c r="E825" s="4">
        <v>440</v>
      </c>
      <c r="G825" s="0" t="inlineStr">
        <is>
          <t xml:space="preserve">В наличии</t>
        </is>
      </c>
      <c r="H825" s="8">
        <v>1</v>
      </c>
      <c r="J825" s="7" t="str">
        <f>HYPERLINK("https://klvmarket.ru/catalog/avtoprinadlezhnosti/filtry/vozdushnye/shinko_sa_192_17801_46080_vic_a_192_bra0588_sa192_yuil_yut039/","открыть")</f>
        <v>открыть</v>
      </c>
    </row>
    <row r="826">
      <c r="A826" s="0" t="inlineStr">
        <is>
          <t xml:space="preserve">Автопринадлежности › Фильтры › Фильтры воздушные</t>
        </is>
      </c>
      <c r="B826" s="0" t="inlineStr">
        <is>
          <t xml:space="preserve">SHINKO</t>
        </is>
      </c>
      <c r="C826" s="0" t="inlineStr">
        <is>
          <t xml:space="preserve">Фильтр воздушный SHINKO SA-194 (17801-50040) (BIG FILTER GB979, GB981, BRA0581, А1174, VIC A194, YUIL YUT 051)</t>
        </is>
      </c>
      <c r="E826" s="2" t="inlineStr">
        <is>
          <t xml:space="preserve">по запросу</t>
        </is>
      </c>
      <c r="G826" s="0" t="inlineStr">
        <is>
          <t xml:space="preserve">Нет в наличии</t>
        </is>
      </c>
      <c r="J826" s="7" t="str">
        <f>HYPERLINK("https://klvmarket.ru/catalog/avtoprinadlezhnosti/filtry/vozdushnye/shinko_sa_194_17801_50040_big_filter_gb979_gb981_bra0581_a1174_vic_a194_yuil_yut_051/","открыть")</f>
        <v>открыть</v>
      </c>
    </row>
    <row r="827">
      <c r="A827" s="0" t="inlineStr">
        <is>
          <t xml:space="preserve">Автопринадлежности › Фильтры › Фильтры воздушные</t>
        </is>
      </c>
      <c r="B827" s="0" t="inlineStr">
        <is>
          <t xml:space="preserve">SHINKO</t>
        </is>
      </c>
      <c r="C827" s="0" t="inlineStr">
        <is>
          <t xml:space="preserve">Фильтр воздушный SHINKO SA-195 (17801-70050) (BRA0546, А1193 , VIC A195, YUIL YUT067)</t>
        </is>
      </c>
      <c r="E827" s="2" t="inlineStr">
        <is>
          <t xml:space="preserve">по запросу</t>
        </is>
      </c>
      <c r="G827" s="0" t="inlineStr">
        <is>
          <t xml:space="preserve">Нет в наличии</t>
        </is>
      </c>
      <c r="J827" s="7" t="str">
        <f>HYPERLINK("https://klvmarket.ru/catalog/avtoprinadlezhnosti/filtry/vozdushnye/shinko_sa_195_17801_70050_bra0546_a1193_vic_a195_yuil_yut067/","открыть")</f>
        <v>открыть</v>
      </c>
    </row>
    <row r="828">
      <c r="A828" s="0" t="inlineStr">
        <is>
          <t xml:space="preserve">Автопринадлежности › Фильтры › Фильтры воздушные</t>
        </is>
      </c>
      <c r="B828" s="0" t="inlineStr">
        <is>
          <t xml:space="preserve">SHINKO</t>
        </is>
      </c>
      <c r="C828" s="0" t="inlineStr">
        <is>
          <t xml:space="preserve">Фильтр воздушный SHINKO SA-199 (17801-20040) (FQ A-199; VIC A-199, GB9561, BRA0550, А1189, YUT065)</t>
        </is>
      </c>
      <c r="E828" s="2" t="inlineStr">
        <is>
          <t xml:space="preserve">по запросу</t>
        </is>
      </c>
      <c r="G828" s="0" t="inlineStr">
        <is>
          <t xml:space="preserve">Под заказ</t>
        </is>
      </c>
      <c r="J828" s="7" t="str">
        <f>HYPERLINK("https://klvmarket.ru/catalog/avtoprinadlezhnosti/filtry/vozdushnye/shinko_sa_199_17801_20040_fq_a_199_vic_a_199_gb9561_bra0550_a1189_yut065/","открыть")</f>
        <v>открыть</v>
      </c>
    </row>
    <row r="829">
      <c r="A829" s="0" t="inlineStr">
        <is>
          <t xml:space="preserve">Автопринадлежности › Фильтры › Фильтры воздушные</t>
        </is>
      </c>
      <c r="B829" s="0" t="inlineStr">
        <is>
          <t xml:space="preserve">SHINKO</t>
        </is>
      </c>
      <c r="C829" s="0" t="inlineStr">
        <is>
          <t xml:space="preserve">Фильтр воздушный SHINKO SA-2002V (16546-06J00, AY120-NS021) (VIC A-2002V)</t>
        </is>
      </c>
      <c r="E829" s="4">
        <v>488</v>
      </c>
      <c r="G829" s="0" t="inlineStr">
        <is>
          <t xml:space="preserve">Под заказ</t>
        </is>
      </c>
      <c r="H829" s="8">
        <v>1</v>
      </c>
      <c r="J829" s="7" t="str">
        <f>HYPERLINK("https://klvmarket.ru/catalog/avtoprinadlezhnosti/filtry/vozdushnye/shinko_sa_2002v_16546_06j00_ay120_ns021_vic_a_2002v/","открыть")</f>
        <v>открыть</v>
      </c>
    </row>
    <row r="830">
      <c r="A830" s="0" t="inlineStr">
        <is>
          <t xml:space="preserve">Автопринадлежности › Фильтры › Фильтры воздушные</t>
        </is>
      </c>
      <c r="C830" s="0" t="inlineStr">
        <is>
          <t xml:space="preserve">Фильтр воздушный SHINKO SA-2004V</t>
        </is>
      </c>
      <c r="E830" s="4">
        <v>637</v>
      </c>
      <c r="G830" s="0" t="inlineStr">
        <is>
          <t xml:space="preserve">В наличии</t>
        </is>
      </c>
      <c r="H830" s="8">
        <v>1</v>
      </c>
      <c r="J830" s="7" t="str">
        <f>HYPERLINK("https://klvmarket.ru/catalog/avtoprinadlezhnosti/filtry/vozdushnye/filtr_vozdushnyy_shinko_sa_2004v/","открыть")</f>
        <v>открыть</v>
      </c>
    </row>
    <row r="831">
      <c r="A831" s="0" t="inlineStr">
        <is>
          <t xml:space="preserve">Автопринадлежности › Фильтры › Фильтры воздушные</t>
        </is>
      </c>
      <c r="B831" s="0" t="inlineStr">
        <is>
          <t xml:space="preserve">SHINKO</t>
        </is>
      </c>
      <c r="C831" s="0" t="inlineStr">
        <is>
          <t xml:space="preserve">Фильтр воздушный SHINKO SA-2005V (16546-0W800,5-86122-880-0) (VIC A2005V,A-1857)</t>
        </is>
      </c>
      <c r="E831" s="2" t="inlineStr">
        <is>
          <t xml:space="preserve">по запросу</t>
        </is>
      </c>
      <c r="G831" s="0" t="inlineStr">
        <is>
          <t xml:space="preserve">Нет в наличии</t>
        </is>
      </c>
      <c r="J831" s="7" t="str">
        <f>HYPERLINK("https://klvmarket.ru/catalog/avtoprinadlezhnosti/filtry/vozdushnye/shinko_sa_2005v_16546_0w800_5_86122_880_0_vic_a2005v_a_1857/","открыть")</f>
        <v>открыть</v>
      </c>
    </row>
    <row r="832">
      <c r="A832" s="0" t="inlineStr">
        <is>
          <t xml:space="preserve">Автопринадлежности › Фильтры › Фильтры воздушные</t>
        </is>
      </c>
      <c r="B832" s="0" t="inlineStr">
        <is>
          <t xml:space="preserve">SHINKO</t>
        </is>
      </c>
      <c r="C832" s="0" t="inlineStr">
        <is>
          <t xml:space="preserve">Фильтр воздушный SHINKO SA-2007V (16546-7F002, AY120-NS038)</t>
        </is>
      </c>
      <c r="E832" s="4">
        <v>440</v>
      </c>
      <c r="G832" s="0" t="inlineStr">
        <is>
          <t xml:space="preserve">Под заказ</t>
        </is>
      </c>
      <c r="H832" s="8">
        <v>2</v>
      </c>
      <c r="J832" s="7" t="str">
        <f>HYPERLINK("https://klvmarket.ru/catalog/avtoprinadlezhnosti/filtry/vozdushnye/shinko_sa_2007v_16546_7f002_ay120_ns038/","открыть")</f>
        <v>открыть</v>
      </c>
    </row>
    <row r="833">
      <c r="A833" s="0" t="inlineStr">
        <is>
          <t xml:space="preserve">Автопринадлежности › Фильтры › Фильтры воздушные</t>
        </is>
      </c>
      <c r="B833" s="0" t="inlineStr">
        <is>
          <t xml:space="preserve">SHINKO</t>
        </is>
      </c>
      <c r="C833" s="0" t="inlineStr">
        <is>
          <t xml:space="preserve">Фильтр воздушный SHINKO SA-2011V (AY120-NS045) (FQ A-2011V; VIC A-2011V, YUIL FILTER YUN039, А1878)</t>
        </is>
      </c>
      <c r="E833" s="2" t="inlineStr">
        <is>
          <t xml:space="preserve">по запросу</t>
        </is>
      </c>
      <c r="G833" s="0" t="inlineStr">
        <is>
          <t xml:space="preserve">Нет в наличии</t>
        </is>
      </c>
      <c r="J833" s="7" t="str">
        <f>HYPERLINK("https://klvmarket.ru/catalog/avtoprinadlezhnosti/filtry/vozdushnye/shinko_sa_2011v_ay120_ns045_fq_a_2011v_vic_a_2011v_yuil_filter_yun039_a1878/","открыть")</f>
        <v>открыть</v>
      </c>
    </row>
    <row r="834">
      <c r="A834" s="0" t="inlineStr">
        <is>
          <t xml:space="preserve">Автопринадлежности › Фильтры › Фильтры воздушные</t>
        </is>
      </c>
      <c r="B834" s="0" t="inlineStr">
        <is>
          <t xml:space="preserve">SHINKO</t>
        </is>
      </c>
      <c r="C834" s="0" t="inlineStr">
        <is>
          <t xml:space="preserve">Фильтр воздушный SHINKO SA-246V (16546-D1100) (VIC A-246V)</t>
        </is>
      </c>
      <c r="E834" s="4">
        <v>300</v>
      </c>
      <c r="G834" s="0" t="inlineStr">
        <is>
          <t xml:space="preserve">В наличии</t>
        </is>
      </c>
      <c r="H834" s="8">
        <v>1</v>
      </c>
      <c r="J834" s="7" t="str">
        <f>HYPERLINK("https://klvmarket.ru/catalog/avtoprinadlezhnosti/filtry/vozdushnye/shinko_sa_246v_16546_d1100_vic_a_246v/","открыть")</f>
        <v>открыть</v>
      </c>
    </row>
    <row r="835">
      <c r="A835" s="0" t="inlineStr">
        <is>
          <t xml:space="preserve">Автопринадлежности › Фильтры › Фильтры воздушные</t>
        </is>
      </c>
      <c r="B835" s="0" t="inlineStr">
        <is>
          <t xml:space="preserve">SHINKO</t>
        </is>
      </c>
      <c r="C835" s="0" t="inlineStr">
        <is>
          <t xml:space="preserve">Фильтр воздушный SHINKO SA-267/SA-503 (16546-T3400) (VIC A503)</t>
        </is>
      </c>
      <c r="E835" s="2" t="inlineStr">
        <is>
          <t xml:space="preserve">по запросу</t>
        </is>
      </c>
      <c r="G835" s="0" t="inlineStr">
        <is>
          <t xml:space="preserve">Нет в наличии</t>
        </is>
      </c>
      <c r="J835" s="7" t="str">
        <f>HYPERLINK("https://klvmarket.ru/catalog/avtoprinadlezhnosti/filtry/vozdushnye/shinko_sa_267_sa_503_16546_t3400_vic_a503/","открыть")</f>
        <v>открыть</v>
      </c>
    </row>
    <row r="836">
      <c r="A836" s="0" t="inlineStr">
        <is>
          <t xml:space="preserve">Автопринадлежности › Фильтры › Фильтры воздушные</t>
        </is>
      </c>
      <c r="B836" s="0" t="inlineStr">
        <is>
          <t xml:space="preserve">SHINKO</t>
        </is>
      </c>
      <c r="C836" s="0" t="inlineStr">
        <is>
          <t xml:space="preserve">Фильтр воздушный SHINKO SA-273 (VIC A273\361)</t>
        </is>
      </c>
      <c r="E836" s="2" t="inlineStr">
        <is>
          <t xml:space="preserve">по запросу</t>
        </is>
      </c>
      <c r="G836" s="0" t="inlineStr">
        <is>
          <t xml:space="preserve">Нет в наличии</t>
        </is>
      </c>
      <c r="J836" s="7" t="str">
        <f>HYPERLINK("https://klvmarket.ru/catalog/avtoprinadlezhnosti/filtry/vozdushnye/shinko_sa_273_vic_a273_361/","открыть")</f>
        <v>открыть</v>
      </c>
    </row>
    <row r="837">
      <c r="A837" s="0" t="inlineStr">
        <is>
          <t xml:space="preserve">Автопринадлежности › Фильтры › Фильтры воздушные</t>
        </is>
      </c>
      <c r="B837" s="0" t="inlineStr">
        <is>
          <t xml:space="preserve">SHINKO</t>
        </is>
      </c>
      <c r="C837" s="0" t="inlineStr">
        <is>
          <t xml:space="preserve">Фильтр воздушный SHINKO SA-3001 (MB906051) (A3001)</t>
        </is>
      </c>
      <c r="E837" s="4">
        <v>325</v>
      </c>
      <c r="G837" s="0" t="inlineStr">
        <is>
          <t xml:space="preserve">Под заказ</t>
        </is>
      </c>
      <c r="H837" s="8">
        <v>1</v>
      </c>
      <c r="J837" s="7" t="str">
        <f>HYPERLINK("https://klvmarket.ru/catalog/avtoprinadlezhnosti/filtry/vozdushnye/shinko_sa_3001_mb906051_a3001/","открыть")</f>
        <v>открыть</v>
      </c>
    </row>
    <row r="838">
      <c r="A838" s="0" t="inlineStr">
        <is>
          <t xml:space="preserve">Автопринадлежности › Фильтры › Фильтры воздушные</t>
        </is>
      </c>
      <c r="B838" s="0" t="inlineStr">
        <is>
          <t xml:space="preserve">SHINKO</t>
        </is>
      </c>
      <c r="C838" s="0" t="inlineStr">
        <is>
          <t xml:space="preserve">Фильтр воздушный SHINKO SA-3025 (1500A190, 1500А023) (А5828,VIC A-3025)</t>
        </is>
      </c>
      <c r="E838" s="2" t="inlineStr">
        <is>
          <t xml:space="preserve">по запросу</t>
        </is>
      </c>
      <c r="G838" s="0" t="inlineStr">
        <is>
          <t xml:space="preserve">Нет в наличии</t>
        </is>
      </c>
      <c r="J838" s="7" t="str">
        <f>HYPERLINK("https://klvmarket.ru/catalog/avtoprinadlezhnosti/filtry/vozdushnye/shinko_sa_3025_1500a190_1500a023_a5828_vic_a_3025/","открыть")</f>
        <v>открыть</v>
      </c>
    </row>
    <row r="839">
      <c r="A839" s="0" t="inlineStr">
        <is>
          <t xml:space="preserve">Автопринадлежности › Фильтры › Фильтры воздушные</t>
        </is>
      </c>
      <c r="B839" s="0" t="inlineStr">
        <is>
          <t xml:space="preserve">SHINKO</t>
        </is>
      </c>
      <c r="C839" s="0" t="inlineStr">
        <is>
          <t xml:space="preserve">Фильтр воздушный SHINKO SA-328 (MD603384) (VIC A328)</t>
        </is>
      </c>
      <c r="E839" s="2" t="inlineStr">
        <is>
          <t xml:space="preserve">по запросу</t>
        </is>
      </c>
      <c r="G839" s="0" t="inlineStr">
        <is>
          <t xml:space="preserve">Нет в наличии</t>
        </is>
      </c>
      <c r="J839" s="7" t="str">
        <f>HYPERLINK("https://klvmarket.ru/catalog/avtoprinadlezhnosti/filtry/vozdushnye/shinko_sa_328_md603384_vic_a328/","открыть")</f>
        <v>открыть</v>
      </c>
    </row>
    <row r="840">
      <c r="A840" s="0" t="inlineStr">
        <is>
          <t xml:space="preserve">Автопринадлежности › Фильтры › Фильтры воздушные</t>
        </is>
      </c>
      <c r="B840" s="0" t="inlineStr">
        <is>
          <t xml:space="preserve">SHINKO</t>
        </is>
      </c>
      <c r="C840" s="0" t="inlineStr">
        <is>
          <t xml:space="preserve">Фильтр воздушный SHINKO SA-330 (МВ120108, МВ120389) VIC A330/1008</t>
        </is>
      </c>
      <c r="E840" s="2" t="inlineStr">
        <is>
          <t xml:space="preserve">по запросу</t>
        </is>
      </c>
      <c r="G840" s="0" t="inlineStr">
        <is>
          <t xml:space="preserve">Нет в наличии</t>
        </is>
      </c>
      <c r="J840" s="7" t="str">
        <f>HYPERLINK("https://klvmarket.ru/catalog/avtoprinadlezhnosti/filtry/vozdushnye/shinko_sa_330_mv120108_mv120389_vic_a330_1008/","открыть")</f>
        <v>открыть</v>
      </c>
    </row>
    <row r="841">
      <c r="A841" s="0" t="inlineStr">
        <is>
          <t xml:space="preserve">Автопринадлежности › Фильтры › Фильтры воздушные</t>
        </is>
      </c>
      <c r="B841" s="0" t="inlineStr">
        <is>
          <t xml:space="preserve">SHINKO</t>
        </is>
      </c>
      <c r="C841" s="0" t="inlineStr">
        <is>
          <t xml:space="preserve">Фильтр воздушный SHINKO SA-346 (MD620472) (BIG FILTER GB9662, VIC A-346, YUIL YUMI009)</t>
        </is>
      </c>
      <c r="E841" s="2" t="inlineStr">
        <is>
          <t xml:space="preserve">по запросу</t>
        </is>
      </c>
      <c r="G841" s="0" t="inlineStr">
        <is>
          <t xml:space="preserve">Нет в наличии</t>
        </is>
      </c>
      <c r="J841" s="7" t="str">
        <f>HYPERLINK("https://klvmarket.ru/catalog/avtoprinadlezhnosti/filtry/vozdushnye/shinko_sa_346_md620472_big_filter_gb9662_vic_a_346_yuil_yumi009/","открыть")</f>
        <v>открыть</v>
      </c>
    </row>
    <row r="842">
      <c r="A842" s="0" t="inlineStr">
        <is>
          <t xml:space="preserve">Автопринадлежности › Фильтры › Фильтры воздушные</t>
        </is>
      </c>
      <c r="B842" s="0" t="inlineStr">
        <is>
          <t xml:space="preserve">SHINKO</t>
        </is>
      </c>
      <c r="C842" s="0" t="inlineStr">
        <is>
          <t xml:space="preserve">Фильтр воздушный SHINKO SA-348 (16546-6A0A0, AY120-KE001, MD620584) (A-1079, VIC A348, YUIL YUMI046)</t>
        </is>
      </c>
      <c r="E842" s="4">
        <v>380</v>
      </c>
      <c r="G842" s="0" t="inlineStr">
        <is>
          <t xml:space="preserve">В наличии</t>
        </is>
      </c>
      <c r="H842" s="8">
        <v>1</v>
      </c>
      <c r="J842" s="7" t="str">
        <f>HYPERLINK("https://klvmarket.ru/catalog/avtoprinadlezhnosti/filtry/vozdushnye/shinko_sa_348_16546_6a0a0_ay120_ke001_md620584_a_1079_vic_a348_yuil_yumi046/","открыть")</f>
        <v>открыть</v>
      </c>
    </row>
    <row r="843">
      <c r="A843" s="0" t="inlineStr">
        <is>
          <t xml:space="preserve">Автопринадлежности › Фильтры › Фильтры воздушные</t>
        </is>
      </c>
      <c r="B843" s="0" t="inlineStr">
        <is>
          <t xml:space="preserve">SHINKO</t>
        </is>
      </c>
      <c r="C843" s="0" t="inlineStr">
        <is>
          <t xml:space="preserve">Фильтр воздушный SHINKO SA-427 (MB120298ТК) VIC A-427</t>
        </is>
      </c>
      <c r="E843" s="2" t="inlineStr">
        <is>
          <t xml:space="preserve">по запросу</t>
        </is>
      </c>
      <c r="G843" s="0" t="inlineStr">
        <is>
          <t xml:space="preserve">Нет в наличии</t>
        </is>
      </c>
      <c r="J843" s="7" t="str">
        <f>HYPERLINK("https://klvmarket.ru/catalog/avtoprinadlezhnosti/filtry/vozdushnye/shinko_sa_427_mb120298tk_vic_a_427/","открыть")</f>
        <v>открыть</v>
      </c>
    </row>
    <row r="844">
      <c r="A844" s="0" t="inlineStr">
        <is>
          <t xml:space="preserve">Автопринадлежности › Фильтры › Фильтры воздушные</t>
        </is>
      </c>
      <c r="B844" s="0" t="inlineStr">
        <is>
          <t xml:space="preserve">SHINKO</t>
        </is>
      </c>
      <c r="C844" s="0" t="inlineStr">
        <is>
          <t xml:space="preserve">Фильтр воздушный SHINKO SA-427 S (MB120298, М101-13-Z40) VIC A427S</t>
        </is>
      </c>
      <c r="E844" s="2" t="inlineStr">
        <is>
          <t xml:space="preserve">по запросу</t>
        </is>
      </c>
      <c r="G844" s="0" t="inlineStr">
        <is>
          <t xml:space="preserve">Нет в наличии</t>
        </is>
      </c>
      <c r="J844" s="7" t="str">
        <f>HYPERLINK("https://klvmarket.ru/catalog/avtoprinadlezhnosti/filtry/vozdushnye/shinko_sa_427_s_mb120298_m101_13_z40_vic_a427s/","открыть")</f>
        <v>открыть</v>
      </c>
    </row>
    <row r="845">
      <c r="A845" s="0" t="inlineStr">
        <is>
          <t xml:space="preserve">Автопринадлежности › Фильтры › Фильтры воздушные</t>
        </is>
      </c>
      <c r="B845" s="0" t="inlineStr">
        <is>
          <t xml:space="preserve">SHINKO</t>
        </is>
      </c>
      <c r="C845" s="0" t="inlineStr">
        <is>
          <t xml:space="preserve">Фильтр воздушный SHINKO SA-444 (SL02-13-Z40) (А-444S, А-444)</t>
        </is>
      </c>
      <c r="E845" s="2" t="inlineStr">
        <is>
          <t xml:space="preserve">по запросу</t>
        </is>
      </c>
      <c r="G845" s="0" t="inlineStr">
        <is>
          <t xml:space="preserve">Нет в наличии</t>
        </is>
      </c>
      <c r="J845" s="7" t="str">
        <f>HYPERLINK("https://klvmarket.ru/catalog/avtoprinadlezhnosti/filtry/vozdushnye/shinko_sa_444_sl02_13_z40_a_444s_a_444/","открыть")</f>
        <v>открыть</v>
      </c>
    </row>
    <row r="846">
      <c r="A846" s="0" t="inlineStr">
        <is>
          <t xml:space="preserve">Автопринадлежности › Фильтры › Фильтры воздушные</t>
        </is>
      </c>
      <c r="B846" s="0" t="inlineStr">
        <is>
          <t xml:space="preserve">SHINKO</t>
        </is>
      </c>
      <c r="C846" s="0" t="inlineStr">
        <is>
          <t xml:space="preserve">Фильтр воздушный SHINKO SA-457V (B595-13-Z40) (VIC A457, А1734, А1776)</t>
        </is>
      </c>
      <c r="E846" s="4">
        <v>400</v>
      </c>
      <c r="G846" s="0" t="inlineStr">
        <is>
          <t xml:space="preserve">В наличии</t>
        </is>
      </c>
      <c r="H846" s="8">
        <v>1</v>
      </c>
      <c r="J846" s="7" t="str">
        <f>HYPERLINK("https://klvmarket.ru/catalog/avtoprinadlezhnosti/filtry/vozdushnye/shinko_sa_457v_b595_13_z40_vic_a457_a1734_a1776/","открыть")</f>
        <v>открыть</v>
      </c>
    </row>
    <row r="847">
      <c r="A847" s="0" t="inlineStr">
        <is>
          <t xml:space="preserve">Автопринадлежности › Фильтры › Фильтры воздушные</t>
        </is>
      </c>
      <c r="B847" s="0" t="inlineStr">
        <is>
          <t xml:space="preserve">SHINKO</t>
        </is>
      </c>
      <c r="C847" s="0" t="inlineStr">
        <is>
          <t xml:space="preserve">Фильтр воздушный SHINKO SA-460V (WL01-13-Z40) (VIC A-460; A-1778, А1747)</t>
        </is>
      </c>
      <c r="E847" s="4">
        <v>550</v>
      </c>
      <c r="G847" s="0" t="inlineStr">
        <is>
          <t xml:space="preserve">В наличии</t>
        </is>
      </c>
      <c r="H847" s="8">
        <v>1</v>
      </c>
      <c r="J847" s="7" t="str">
        <f>HYPERLINK("https://klvmarket.ru/catalog/avtoprinadlezhnosti/filtry/vozdushnye/shinko_sa_460v_wl01_13_z40_vic_a_460_a_1778_a1747/","открыть")</f>
        <v>открыть</v>
      </c>
    </row>
    <row r="848">
      <c r="A848" s="0" t="inlineStr">
        <is>
          <t xml:space="preserve">Автопринадлежности › Фильтры › Фильтры воздушные</t>
        </is>
      </c>
      <c r="B848" s="0" t="inlineStr">
        <is>
          <t xml:space="preserve">SHINKO</t>
        </is>
      </c>
      <c r="C848" s="0" t="inlineStr">
        <is>
          <t xml:space="preserve">Фильтр воздушный SHINKO SA-475 (LF50-13-Z40A)(MOTOKOVSA475, VIC A475)</t>
        </is>
      </c>
      <c r="E848" s="4">
        <v>410</v>
      </c>
      <c r="G848" s="0" t="inlineStr">
        <is>
          <t xml:space="preserve">В наличии</t>
        </is>
      </c>
      <c r="H848" s="8">
        <v>1</v>
      </c>
      <c r="J848" s="7" t="str">
        <f>HYPERLINK("https://klvmarket.ru/catalog/avtoprinadlezhnosti/filtry/vozdushnye/shinko_sa_475_lf50_13_z40a_motokovsa475_vic_a475/","открыть")</f>
        <v>открыть</v>
      </c>
    </row>
    <row r="849">
      <c r="A849" s="0" t="inlineStr">
        <is>
          <t xml:space="preserve">Автопринадлежности › Фильтры › Фильтры воздушные</t>
        </is>
      </c>
      <c r="B849" s="0" t="inlineStr">
        <is>
          <t xml:space="preserve">SHINKO</t>
        </is>
      </c>
      <c r="C849" s="0" t="inlineStr">
        <is>
          <t xml:space="preserve">Фильтр воздушный SHINKO SA-519 (8-97030-325-0) (VIC A519)</t>
        </is>
      </c>
      <c r="E849" s="2" t="inlineStr">
        <is>
          <t xml:space="preserve">по запросу</t>
        </is>
      </c>
      <c r="G849" s="0" t="inlineStr">
        <is>
          <t xml:space="preserve">Нет в наличии</t>
        </is>
      </c>
      <c r="J849" s="7" t="str">
        <f>HYPERLINK("https://klvmarket.ru/catalog/avtoprinadlezhnosti/filtry/vozdushnye/shinko_sa_519_8_97030_325_0_vic_a519/","открыть")</f>
        <v>открыть</v>
      </c>
    </row>
    <row r="850">
      <c r="A850" s="0" t="inlineStr">
        <is>
          <t xml:space="preserve">Автопринадлежности › Фильтры › Фильтры воздушные</t>
        </is>
      </c>
      <c r="B850" s="0" t="inlineStr">
        <is>
          <t xml:space="preserve">SHINKO</t>
        </is>
      </c>
      <c r="C850" s="0" t="inlineStr">
        <is>
          <t xml:space="preserve">Фильтр воздушный SHINKO SA-521V (8-97044-226-0, 8-97044-226-1) (VIC A-521V; A-1514)</t>
        </is>
      </c>
      <c r="E850" s="4">
        <v>550</v>
      </c>
      <c r="G850" s="0" t="inlineStr">
        <is>
          <t xml:space="preserve">В наличии</t>
        </is>
      </c>
      <c r="H850" s="8">
        <v>1</v>
      </c>
      <c r="J850" s="7" t="str">
        <f>HYPERLINK("https://klvmarket.ru/catalog/avtoprinadlezhnosti/filtry/vozdushnye/shinko_sa_521v_8_97044_226_0_8_97044_226_1_vic_a_521v_a_1514/","открыть")</f>
        <v>открыть</v>
      </c>
    </row>
    <row r="851">
      <c r="A851" s="0" t="inlineStr">
        <is>
          <t xml:space="preserve">Автопринадлежности › Фильтры › Фильтры воздушные</t>
        </is>
      </c>
      <c r="B851" s="0" t="inlineStr">
        <is>
          <t xml:space="preserve">SHINKO</t>
        </is>
      </c>
      <c r="C851" s="0" t="inlineStr">
        <is>
          <t xml:space="preserve">Фильтр воздушный SHINKO SA-578 (VIC F578)</t>
        </is>
      </c>
      <c r="E851" s="2" t="inlineStr">
        <is>
          <t xml:space="preserve">по запросу</t>
        </is>
      </c>
      <c r="G851" s="0" t="inlineStr">
        <is>
          <t xml:space="preserve">Нет в наличии</t>
        </is>
      </c>
      <c r="J851" s="7" t="str">
        <f>HYPERLINK("https://klvmarket.ru/catalog/avtoprinadlezhnosti/filtry/vozdushnye/shinko_sa_578_vic_f578/","открыть")</f>
        <v>открыть</v>
      </c>
    </row>
    <row r="852">
      <c r="A852" s="0" t="inlineStr">
        <is>
          <t xml:space="preserve">Автопринадлежности › Фильтры › Фильтры воздушные</t>
        </is>
      </c>
      <c r="B852" s="0" t="inlineStr">
        <is>
          <t xml:space="preserve">SHINKO</t>
        </is>
      </c>
      <c r="C852" s="0" t="inlineStr">
        <is>
          <t xml:space="preserve">Фильтр воздушный SHINKO SA-855V (17220-P3G-000) (VIC A855V, ASAKASHI A855)</t>
        </is>
      </c>
      <c r="E852" s="4">
        <v>480</v>
      </c>
      <c r="G852" s="0" t="inlineStr">
        <is>
          <t xml:space="preserve">В наличии</t>
        </is>
      </c>
      <c r="H852" s="8">
        <v>1</v>
      </c>
      <c r="J852" s="7" t="str">
        <f>HYPERLINK("https://klvmarket.ru/catalog/avtoprinadlezhnosti/filtry/vozdushnye/shinko_sa_855v_17220_p3g_000_vic_a855v_asakashi_a855/","открыть")</f>
        <v>открыть</v>
      </c>
    </row>
    <row r="853">
      <c r="A853" s="0" t="inlineStr">
        <is>
          <t xml:space="preserve">Автопринадлежности › Фильтры › Фильтры воздушные</t>
        </is>
      </c>
      <c r="B853" s="0" t="inlineStr">
        <is>
          <t xml:space="preserve">SHINKO</t>
        </is>
      </c>
      <c r="C853" s="0" t="inlineStr">
        <is>
          <t xml:space="preserve">Фильтр воздушный SHINKO SA-858V (17801-61020,17220-PCA-000,5-86011-966-0) (A-1638, VIC A858V)</t>
        </is>
      </c>
      <c r="E853" s="4">
        <v>380</v>
      </c>
      <c r="G853" s="0" t="inlineStr">
        <is>
          <t xml:space="preserve">В наличии</t>
        </is>
      </c>
      <c r="H853" s="8">
        <v>1</v>
      </c>
      <c r="J853" s="7" t="str">
        <f>HYPERLINK("https://klvmarket.ru/catalog/avtoprinadlezhnosti/filtry/vozdushnye/shinko_sa_858v_17801_61020_17220_pca_000_5_86011_966_0_a_1638_vic_a858v/","открыть")</f>
        <v>открыть</v>
      </c>
    </row>
    <row r="854">
      <c r="A854" s="0" t="inlineStr">
        <is>
          <t xml:space="preserve">Автопринадлежности › Фильтры › Фильтры воздушные</t>
        </is>
      </c>
      <c r="B854" s="0" t="inlineStr">
        <is>
          <t xml:space="preserve">SHINKO</t>
        </is>
      </c>
      <c r="C854" s="0" t="inlineStr">
        <is>
          <t xml:space="preserve">Фильтр воздушный SHINKO SA-869V (17220-PLD-000)(VIC A-869V; A-1646)</t>
        </is>
      </c>
      <c r="E854" s="4">
        <v>380</v>
      </c>
      <c r="G854" s="0" t="inlineStr">
        <is>
          <t xml:space="preserve">В наличии</t>
        </is>
      </c>
      <c r="H854" s="8">
        <v>1</v>
      </c>
      <c r="J854" s="7" t="str">
        <f>HYPERLINK("https://klvmarket.ru/catalog/avtoprinadlezhnosti/filtry/vozdushnye/shinko_sa_869v_17220_pld_000_vic_a_869v_a_1646/","открыть")</f>
        <v>открыть</v>
      </c>
    </row>
    <row r="855">
      <c r="A855" s="0" t="inlineStr">
        <is>
          <t xml:space="preserve">Автопринадлежности › Фильтры › Фильтры воздушные</t>
        </is>
      </c>
      <c r="B855" s="0" t="inlineStr">
        <is>
          <t xml:space="preserve">SHINKO</t>
        </is>
      </c>
      <c r="C855" s="0" t="inlineStr">
        <is>
          <t xml:space="preserve">Фильтр воздушный SHINKO SA-879V (17220-RAA-A00)</t>
        </is>
      </c>
      <c r="E855" s="4">
        <v>460</v>
      </c>
      <c r="G855" s="0" t="inlineStr">
        <is>
          <t xml:space="preserve">В наличии</t>
        </is>
      </c>
      <c r="H855" s="8">
        <v>1</v>
      </c>
      <c r="J855" s="7" t="str">
        <f>HYPERLINK("https://klvmarket.ru/catalog/avtoprinadlezhnosti/filtry/vozdushnye/shinko_sa_879v_17220_raa_a00/","открыть")</f>
        <v>открыть</v>
      </c>
    </row>
    <row r="856">
      <c r="A856" s="0" t="inlineStr">
        <is>
          <t xml:space="preserve">Автопринадлежности › Фильтры › Фильтры воздушные</t>
        </is>
      </c>
      <c r="B856" s="0" t="inlineStr">
        <is>
          <t xml:space="preserve">SHINKO</t>
        </is>
      </c>
      <c r="C856" s="0" t="inlineStr">
        <is>
          <t xml:space="preserve">Фильтр воздушный SHINKO SA-923V (16546-AA070) (VIC A-923V, YUIL FILTER YUN017, А1850)</t>
        </is>
      </c>
      <c r="E856" s="2" t="inlineStr">
        <is>
          <t xml:space="preserve">по запросу</t>
        </is>
      </c>
      <c r="G856" s="0" t="inlineStr">
        <is>
          <t xml:space="preserve">Нет в наличии</t>
        </is>
      </c>
      <c r="J856" s="7" t="str">
        <f>HYPERLINK("https://klvmarket.ru/catalog/avtoprinadlezhnosti/filtry/vozdushnye/shinko_sa_923v_16546_aa070_vic_a_923v_yuil_filter_yun017_a1850/","открыть")</f>
        <v>открыть</v>
      </c>
    </row>
    <row r="857">
      <c r="A857" s="0" t="inlineStr">
        <is>
          <t xml:space="preserve">Автопринадлежности › Фильтры › Фильтры воздушные</t>
        </is>
      </c>
      <c r="B857" s="0" t="inlineStr">
        <is>
          <t xml:space="preserve">SHINKO</t>
        </is>
      </c>
      <c r="C857" s="0" t="inlineStr">
        <is>
          <t xml:space="preserve">Фильтр воздушный SHINKO SA-926 (VIC A-926, BIG FILTER GB957, BRA0632, А1876, SAVARA A1876, SAVARA SA926,YUIL YUN041)</t>
        </is>
      </c>
      <c r="E857" s="4">
        <v>480</v>
      </c>
      <c r="G857" s="0" t="inlineStr">
        <is>
          <t xml:space="preserve">В наличии</t>
        </is>
      </c>
      <c r="H857" s="8">
        <v>1</v>
      </c>
      <c r="J857" s="7" t="str">
        <f>HYPERLINK("https://klvmarket.ru/catalog/avtoprinadlezhnosti/filtry/vozdushnye/shinko_sa_926_vic_a_926_big_filter_gb957_bra0632_a1876_savara_a1876_savara_sa926_yuil_yun041/","открыть")</f>
        <v>открыть</v>
      </c>
    </row>
    <row r="858">
      <c r="A858" s="0" t="inlineStr">
        <is>
          <t xml:space="preserve">Автопринадлежности › Фильтры › Фильтры воздушные</t>
        </is>
      </c>
      <c r="B858" s="0" t="inlineStr">
        <is>
          <t xml:space="preserve">SHINKO</t>
        </is>
      </c>
      <c r="C858" s="0" t="inlineStr">
        <is>
          <t xml:space="preserve">Фильтр воздушный SHINKO SA-956 (13780-77E00)</t>
        </is>
      </c>
      <c r="E858" s="2" t="inlineStr">
        <is>
          <t xml:space="preserve">по запросу</t>
        </is>
      </c>
      <c r="G858" s="0" t="inlineStr">
        <is>
          <t xml:space="preserve">Нет в наличии</t>
        </is>
      </c>
      <c r="J858" s="7" t="str">
        <f>HYPERLINK("https://klvmarket.ru/catalog/avtoprinadlezhnosti/filtry/vozdushnye/shinko_sa_956_13780_77e00/","открыть")</f>
        <v>открыть</v>
      </c>
    </row>
    <row r="859">
      <c r="A859" s="0" t="inlineStr">
        <is>
          <t xml:space="preserve">Автопринадлежности › Фильтры › Фильтры воздушные</t>
        </is>
      </c>
      <c r="B859" s="0" t="inlineStr">
        <is>
          <t xml:space="preserve">SHINKO</t>
        </is>
      </c>
      <c r="C859" s="0" t="inlineStr">
        <is>
          <t xml:space="preserve">Фильтр воздушный SHINKO SA-961 (13780-75F00)( VIC A961)</t>
        </is>
      </c>
      <c r="E859" s="4">
        <v>440</v>
      </c>
      <c r="G859" s="0" t="inlineStr">
        <is>
          <t xml:space="preserve">В наличии</t>
        </is>
      </c>
      <c r="H859" s="8">
        <v>1</v>
      </c>
      <c r="J859" s="7" t="str">
        <f>HYPERLINK("https://klvmarket.ru/catalog/avtoprinadlezhnosti/filtry/vozdushnye/shinko_sa_961_13780_75f00_vic_a961/","открыть")</f>
        <v>открыть</v>
      </c>
    </row>
    <row r="860">
      <c r="A860" s="0" t="inlineStr">
        <is>
          <t xml:space="preserve">Автопринадлежности › Фильтры › Фильтры воздушные</t>
        </is>
      </c>
      <c r="B860" s="0" t="inlineStr">
        <is>
          <t xml:space="preserve">SHINKO</t>
        </is>
      </c>
      <c r="C860" s="0" t="inlineStr">
        <is>
          <t xml:space="preserve">Фильтр воздушный SHINKO SA-974 (13780-65J00) (BRA0734, А1433, VIC A974)</t>
        </is>
      </c>
      <c r="E860" s="4">
        <v>750</v>
      </c>
      <c r="G860" s="0" t="inlineStr">
        <is>
          <t xml:space="preserve">В наличии</t>
        </is>
      </c>
      <c r="H860" s="8">
        <v>1</v>
      </c>
      <c r="J860" s="7" t="str">
        <f>HYPERLINK("https://klvmarket.ru/catalog/avtoprinadlezhnosti/filtry/vozdushnye/shinko_sa_974_13780_65j00_bra0734_a1433_vic_a974/","открыть")</f>
        <v>открыть</v>
      </c>
    </row>
    <row r="861">
      <c r="A861" s="0" t="inlineStr">
        <is>
          <t xml:space="preserve">Автопринадлежности › Фильтры › Фильтры воздушные</t>
        </is>
      </c>
      <c r="B861" s="0" t="inlineStr">
        <is>
          <t xml:space="preserve">SHINKO</t>
        </is>
      </c>
      <c r="C861" s="0" t="inlineStr">
        <is>
          <t xml:space="preserve">Фильтр воздушный SHINKO SAN-221V (16546-41B00, AY120-NS005)</t>
        </is>
      </c>
      <c r="E861" s="4">
        <v>340</v>
      </c>
      <c r="G861" s="0" t="inlineStr">
        <is>
          <t xml:space="preserve">В наличии</t>
        </is>
      </c>
      <c r="H861" s="8">
        <v>1</v>
      </c>
      <c r="I861" s="8">
        <v>1</v>
      </c>
      <c r="J861" s="7" t="str">
        <f>HYPERLINK("https://klvmarket.ru/catalog/avtoprinadlezhnosti/filtry/vozdushnye/shinko_san_221v_16546_41b00_ay120_ns005/","открыть")</f>
        <v>открыть</v>
      </c>
    </row>
    <row r="862">
      <c r="A862" s="0" t="inlineStr">
        <is>
          <t xml:space="preserve">Автопринадлежности › Фильтры › Фильтры воздушные</t>
        </is>
      </c>
      <c r="B862" s="0" t="inlineStr">
        <is>
          <t xml:space="preserve">VIC</t>
        </is>
      </c>
      <c r="C862" s="0" t="inlineStr">
        <is>
          <t xml:space="preserve">Фильтр воздушный VIC A-1013 (SA-1013; FQ A-1013, BRA0573, A1013, A3301, SA273, VIC A273, VIC A361)</t>
        </is>
      </c>
      <c r="E862" s="2" t="inlineStr">
        <is>
          <t xml:space="preserve">по запросу</t>
        </is>
      </c>
      <c r="G862" s="0" t="inlineStr">
        <is>
          <t xml:space="preserve">Нет в наличии</t>
        </is>
      </c>
      <c r="J862" s="7" t="str">
        <f>HYPERLINK("https://klvmarket.ru/catalog/avtoprinadlezhnosti/filtry/vozdushnye/vic_a_1013_sa_1013_fq_a_1013_bra0573_a1013_a3301_sa273_vic_a273_vic_a361/","открыть")</f>
        <v>открыть</v>
      </c>
    </row>
    <row r="863">
      <c r="A863" s="0" t="inlineStr">
        <is>
          <t xml:space="preserve">Автопринадлежности › Фильтры › Фильтры воздушные</t>
        </is>
      </c>
      <c r="B863" s="0" t="inlineStr">
        <is>
          <t xml:space="preserve">VIC</t>
        </is>
      </c>
      <c r="C863" s="0" t="inlineStr">
        <is>
          <t xml:space="preserve">Фильтр воздушный VIC A-1018 (BRA0572, A1018, A1196, SA1018)</t>
        </is>
      </c>
      <c r="E863" s="4">
        <v>900</v>
      </c>
      <c r="G863" s="0" t="inlineStr">
        <is>
          <t xml:space="preserve">Под заказ</t>
        </is>
      </c>
      <c r="H863" s="8">
        <v>1</v>
      </c>
      <c r="J863" s="7" t="str">
        <f>HYPERLINK("https://klvmarket.ru/catalog/avtoprinadlezhnosti/filtry/vozdushnye/vic_a_1018_bra0572_a1018_a1196_sa1018/","открыть")</f>
        <v>открыть</v>
      </c>
    </row>
    <row r="864">
      <c r="A864" s="0" t="inlineStr">
        <is>
          <t xml:space="preserve">Автопринадлежности › Фильтры › Фильтры воздушные</t>
        </is>
      </c>
      <c r="B864" s="0" t="inlineStr">
        <is>
          <t xml:space="preserve">VIC</t>
        </is>
      </c>
      <c r="C864" s="0" t="inlineStr">
        <is>
          <t xml:space="preserve">Фильтр воздушный VIC A-1027 (FQ A-1027, BRA05125, BRA1431, A1027, A25440, A33880, SA1027)</t>
        </is>
      </c>
      <c r="E864" s="2" t="inlineStr">
        <is>
          <t xml:space="preserve">по запросу</t>
        </is>
      </c>
      <c r="G864" s="0" t="inlineStr">
        <is>
          <t xml:space="preserve">Нет в наличии</t>
        </is>
      </c>
      <c r="J864" s="7" t="str">
        <f>HYPERLINK("https://klvmarket.ru/catalog/avtoprinadlezhnosti/filtry/vozdushnye/vic_a_1027_fq_a_1027_bra05125_bra1431_a1027_a25440_a33880_sa1027/","открыть")</f>
        <v>открыть</v>
      </c>
    </row>
    <row r="865">
      <c r="A865" s="0" t="inlineStr">
        <is>
          <t xml:space="preserve">Автопринадлежности › Фильтры › Фильтры воздушные</t>
        </is>
      </c>
      <c r="B865" s="0" t="inlineStr">
        <is>
          <t xml:space="preserve">VIC</t>
        </is>
      </c>
      <c r="C865" s="0" t="inlineStr">
        <is>
          <t xml:space="preserve">Фильтр воздушный VIC A-1028 (SA-1028, BRA0568, A1028, A33930)</t>
        </is>
      </c>
      <c r="E865" s="2" t="inlineStr">
        <is>
          <t xml:space="preserve">по запросу</t>
        </is>
      </c>
      <c r="G865" s="0" t="inlineStr">
        <is>
          <t xml:space="preserve">Нет в наличии</t>
        </is>
      </c>
      <c r="J865" s="7" t="str">
        <f>HYPERLINK("https://klvmarket.ru/catalog/avtoprinadlezhnosti/filtry/vozdushnye/vic_a_1028_sa_1028_bra0568_a1028_a33930/","открыть")</f>
        <v>открыть</v>
      </c>
    </row>
    <row r="866">
      <c r="A866" s="0" t="inlineStr">
        <is>
          <t xml:space="preserve">Автопринадлежности › Фильтры › Фильтры воздушные</t>
        </is>
      </c>
      <c r="B866" s="0" t="inlineStr">
        <is>
          <t xml:space="preserve">VIC</t>
        </is>
      </c>
      <c r="C866" s="0" t="inlineStr">
        <is>
          <t xml:space="preserve">Фильтр воздушный VIC A-1029 (SA-1029, BRA05109, A1029)</t>
        </is>
      </c>
      <c r="E866" s="4">
        <v>710</v>
      </c>
      <c r="G866" s="0" t="inlineStr">
        <is>
          <t xml:space="preserve">Под заказ</t>
        </is>
      </c>
      <c r="H866" s="8">
        <v>1</v>
      </c>
      <c r="J866" s="7" t="str">
        <f>HYPERLINK("https://klvmarket.ru/catalog/avtoprinadlezhnosti/filtry/vozdushnye/vic_a_1029_sa_1029_bra05109_a1029/","открыть")</f>
        <v>открыть</v>
      </c>
    </row>
    <row r="867">
      <c r="A867" s="0" t="inlineStr">
        <is>
          <t xml:space="preserve">Автопринадлежности › Фильтры › Фильтры воздушные</t>
        </is>
      </c>
      <c r="B867" s="0" t="inlineStr">
        <is>
          <t xml:space="preserve">VIC</t>
        </is>
      </c>
      <c r="C867" s="0" t="inlineStr">
        <is>
          <t xml:space="preserve">Фильтр воздушный VIC A-147 (BIG FILTER A147, KAISHIN A147, A1112,A147, SA147)</t>
        </is>
      </c>
      <c r="E867" s="2" t="inlineStr">
        <is>
          <t xml:space="preserve">по запросу</t>
        </is>
      </c>
      <c r="G867" s="0" t="inlineStr">
        <is>
          <t xml:space="preserve">Нет в наличии</t>
        </is>
      </c>
      <c r="J867" s="7" t="str">
        <f>HYPERLINK("https://klvmarket.ru/catalog/avtoprinadlezhnosti/filtry/vozdushnye/vic_a_147_big_filter_a147_kaishin_a147_a1112_a147_sa147/","открыть")</f>
        <v>открыть</v>
      </c>
    </row>
    <row r="868">
      <c r="A868" s="0" t="inlineStr">
        <is>
          <t xml:space="preserve">Автопринадлежности › Фильтры › Фильтры воздушные</t>
        </is>
      </c>
      <c r="B868" s="0" t="inlineStr">
        <is>
          <t xml:space="preserve">VIC</t>
        </is>
      </c>
      <c r="C868" s="0" t="inlineStr">
        <is>
          <t xml:space="preserve">Фильтр воздушный VIC A-149 (BIG FILTER A149, A149, SA149, SA167, UNION A149, VIC A167)</t>
        </is>
      </c>
      <c r="E868" s="4">
        <v>560</v>
      </c>
      <c r="G868" s="0" t="inlineStr">
        <is>
          <t xml:space="preserve">Под заказ</t>
        </is>
      </c>
      <c r="H868" s="8">
        <v>1</v>
      </c>
      <c r="J868" s="7" t="str">
        <f>HYPERLINK("https://klvmarket.ru/catalog/avtoprinadlezhnosti/filtry/vozdushnye/vic_a_149_big_filter_a149_a149_sa149_sa167_union_a149_vic_a167/","открыть")</f>
        <v>открыть</v>
      </c>
    </row>
    <row r="869">
      <c r="A869" s="0" t="inlineStr">
        <is>
          <t xml:space="preserve">Автопринадлежности › Фильтры › Фильтры воздушные</t>
        </is>
      </c>
      <c r="B869" s="0" t="inlineStr">
        <is>
          <t xml:space="preserve">VIC</t>
        </is>
      </c>
      <c r="C869" s="0" t="inlineStr">
        <is>
          <t xml:space="preserve">Фильтр воздушный VIC A-174 (SA-174, BIG FILTER A174, BRA0506, A174, A1145, A174)</t>
        </is>
      </c>
      <c r="E869" s="2" t="inlineStr">
        <is>
          <t xml:space="preserve">по запросу</t>
        </is>
      </c>
      <c r="G869" s="0" t="inlineStr">
        <is>
          <t xml:space="preserve">Нет в наличии</t>
        </is>
      </c>
      <c r="J869" s="7" t="str">
        <f>HYPERLINK("https://klvmarket.ru/catalog/avtoprinadlezhnosti/filtry/vozdushnye/vic_a_174_sa_174_big_filter_a174_bra0506_a174_a1145_a174/","открыть")</f>
        <v>открыть</v>
      </c>
    </row>
    <row r="870">
      <c r="A870" s="0" t="inlineStr">
        <is>
          <t xml:space="preserve">Автопринадлежности › Фильтры › Фильтры воздушные</t>
        </is>
      </c>
      <c r="B870" s="0" t="inlineStr">
        <is>
          <t xml:space="preserve">VIC</t>
        </is>
      </c>
      <c r="C870" s="0" t="inlineStr">
        <is>
          <t xml:space="preserve">Фильтр воздушный VIC A-176 (SA-176, BRA0507, A176, SHINKO A176)</t>
        </is>
      </c>
      <c r="E870" s="4">
        <v>420</v>
      </c>
      <c r="G870" s="0" t="inlineStr">
        <is>
          <t xml:space="preserve">Под заказ</t>
        </is>
      </c>
      <c r="H870" s="8">
        <v>1</v>
      </c>
      <c r="J870" s="7" t="str">
        <f>HYPERLINK("https://klvmarket.ru/catalog/avtoprinadlezhnosti/filtry/vozdushnye/vic_a_176_sa_176_bra0507_a176_shinko_a176/","открыть")</f>
        <v>открыть</v>
      </c>
    </row>
    <row r="871">
      <c r="A871" s="0" t="inlineStr">
        <is>
          <t xml:space="preserve">Автопринадлежности › Фильтры › Фильтры воздушные</t>
        </is>
      </c>
      <c r="B871" s="0" t="inlineStr">
        <is>
          <t xml:space="preserve">VIC</t>
        </is>
      </c>
      <c r="C871" s="0" t="inlineStr">
        <is>
          <t xml:space="preserve">Фильтр воздушный VIC A-178А (SA-178A, BRA0585, A1139, SHINKO A178, SA171, VIC A 171, VIC A 178)</t>
        </is>
      </c>
      <c r="E871" s="4">
        <v>580</v>
      </c>
      <c r="G871" s="0" t="inlineStr">
        <is>
          <t xml:space="preserve">Под заказ</t>
        </is>
      </c>
      <c r="H871" s="8">
        <v>1</v>
      </c>
      <c r="J871" s="7" t="str">
        <f>HYPERLINK("https://klvmarket.ru/catalog/avtoprinadlezhnosti/filtry/vozdushnye/vic_a_178a_sa_178a_bra0585_a1139_shinko_a178_sa171_vic_a_171_vic_a_178/","открыть")</f>
        <v>открыть</v>
      </c>
    </row>
    <row r="872">
      <c r="A872" s="0" t="inlineStr">
        <is>
          <t xml:space="preserve">Автопринадлежности › Фильтры › Фильтры воздушные</t>
        </is>
      </c>
      <c r="B872" s="0" t="inlineStr">
        <is>
          <t xml:space="preserve">VIC</t>
        </is>
      </c>
      <c r="C872" s="0" t="inlineStr">
        <is>
          <t xml:space="preserve">Фильтр воздушный VIC A-192 (SA-192, BRA0588, A192,YUIL YUT039)</t>
        </is>
      </c>
      <c r="E872" s="4">
        <v>500</v>
      </c>
      <c r="G872" s="0" t="inlineStr">
        <is>
          <t xml:space="preserve">Под заказ</t>
        </is>
      </c>
      <c r="H872" s="8">
        <v>1</v>
      </c>
      <c r="J872" s="7" t="str">
        <f>HYPERLINK("https://klvmarket.ru/catalog/avtoprinadlezhnosti/filtry/vozdushnye/vic_a_192_sa_192_bra0588_a192_yuil_yut039/","открыть")</f>
        <v>открыть</v>
      </c>
    </row>
    <row r="873">
      <c r="A873" s="0" t="inlineStr">
        <is>
          <t xml:space="preserve">Автопринадлежности › Фильтры › Фильтры воздушные</t>
        </is>
      </c>
      <c r="B873" s="0" t="inlineStr">
        <is>
          <t xml:space="preserve">VIC</t>
        </is>
      </c>
      <c r="C873" s="0" t="inlineStr">
        <is>
          <t xml:space="preserve">Фильтр воздушный VIC A-197 (FQ A-197; SA-197; BRA-0548, A1178, A197, YUIL YUT043)</t>
        </is>
      </c>
      <c r="E873" s="4">
        <v>500</v>
      </c>
      <c r="G873" s="0" t="inlineStr">
        <is>
          <t xml:space="preserve">Под заказ</t>
        </is>
      </c>
      <c r="H873" s="8">
        <v>1</v>
      </c>
      <c r="J873" s="7" t="str">
        <f>HYPERLINK("https://klvmarket.ru/catalog/avtoprinadlezhnosti/filtry/vozdushnye/vic_a_197_fq_a_197_sa_197_bra_0548_a1178_a197_yuil_yut043/","открыть")</f>
        <v>открыть</v>
      </c>
    </row>
    <row r="874">
      <c r="A874" s="0" t="inlineStr">
        <is>
          <t xml:space="preserve">Автопринадлежности › Фильтры › Фильтры воздушные</t>
        </is>
      </c>
      <c r="B874" s="0" t="inlineStr">
        <is>
          <t xml:space="preserve">VIC</t>
        </is>
      </c>
      <c r="C874" s="0" t="inlineStr">
        <is>
          <t xml:space="preserve">Фильтр воздушный VIC A-199 (FQ A-199; SA-199, BRA0550, A1189, A199, YUIL YUT065)</t>
        </is>
      </c>
      <c r="E874" s="2" t="inlineStr">
        <is>
          <t xml:space="preserve">по запросу</t>
        </is>
      </c>
      <c r="G874" s="0" t="inlineStr">
        <is>
          <t xml:space="preserve">Нет в наличии</t>
        </is>
      </c>
      <c r="J874" s="7" t="str">
        <f>HYPERLINK("https://klvmarket.ru/catalog/avtoprinadlezhnosti/filtry/vozdushnye/vic_a_199_fq_a_199_sa_199_bra0550_a1189_a199_yuil_yut065/","открыть")</f>
        <v>открыть</v>
      </c>
    </row>
    <row r="875">
      <c r="A875" s="0" t="inlineStr">
        <is>
          <t xml:space="preserve">Автопринадлежности › Фильтры › Фильтры воздушные</t>
        </is>
      </c>
      <c r="B875" s="0" t="inlineStr">
        <is>
          <t xml:space="preserve">VIC</t>
        </is>
      </c>
      <c r="C875" s="0" t="inlineStr">
        <is>
          <t xml:space="preserve">Фильтр воздушный VIC A-2001V (A2001V, SA2001V)</t>
        </is>
      </c>
      <c r="E875" s="4">
        <v>780</v>
      </c>
      <c r="G875" s="0" t="inlineStr">
        <is>
          <t xml:space="preserve">Под заказ</t>
        </is>
      </c>
      <c r="H875" s="8">
        <v>1</v>
      </c>
      <c r="J875" s="7" t="str">
        <f>HYPERLINK("https://klvmarket.ru/catalog/avtoprinadlezhnosti/filtry/vozdushnye/vic_a_2001v_a2001v_sa2001v/","открыть")</f>
        <v>открыть</v>
      </c>
    </row>
    <row r="876">
      <c r="A876" s="0" t="inlineStr">
        <is>
          <t xml:space="preserve">Автопринадлежности › Фильтры › Фильтры воздушные</t>
        </is>
      </c>
      <c r="B876" s="0" t="inlineStr">
        <is>
          <t xml:space="preserve">VIC</t>
        </is>
      </c>
      <c r="C876" s="0" t="inlineStr">
        <is>
          <t xml:space="preserve">Фильтр воздушный VIC A-2002V (SA-2002V)</t>
        </is>
      </c>
      <c r="E876" s="2" t="inlineStr">
        <is>
          <t xml:space="preserve">по запросу</t>
        </is>
      </c>
      <c r="G876" s="0" t="inlineStr">
        <is>
          <t xml:space="preserve">Нет в наличии</t>
        </is>
      </c>
      <c r="J876" s="7" t="str">
        <f>HYPERLINK("https://klvmarket.ru/catalog/avtoprinadlezhnosti/filtry/vozdushnye/vic_a_2002v_sa_2002v/","открыть")</f>
        <v>открыть</v>
      </c>
    </row>
    <row r="877">
      <c r="A877" s="0" t="inlineStr">
        <is>
          <t xml:space="preserve">Автопринадлежности › Фильтры › Фильтры воздушные</t>
        </is>
      </c>
      <c r="B877" s="0" t="inlineStr">
        <is>
          <t xml:space="preserve">VIC</t>
        </is>
      </c>
      <c r="C877" s="0" t="inlineStr">
        <is>
          <t xml:space="preserve">Фильтр воздушный VIC A-2011V (FQ A-2011V; SA-2011V, BRA0212, A1878, YUIL YUN039)</t>
        </is>
      </c>
      <c r="E877" s="2" t="inlineStr">
        <is>
          <t xml:space="preserve">по запросу</t>
        </is>
      </c>
      <c r="G877" s="0" t="inlineStr">
        <is>
          <t xml:space="preserve">Нет в наличии</t>
        </is>
      </c>
      <c r="J877" s="7" t="str">
        <f>HYPERLINK("https://klvmarket.ru/catalog/avtoprinadlezhnosti/filtry/vozdushnye/vic_a_2011v_fq_a_2011v_sa_2011v_bra0212_a1878_yuil_yun039/","открыть")</f>
        <v>открыть</v>
      </c>
    </row>
    <row r="878">
      <c r="A878" s="0" t="inlineStr">
        <is>
          <t xml:space="preserve">Автопринадлежности › Фильтры › Фильтры воздушные</t>
        </is>
      </c>
      <c r="B878" s="0" t="inlineStr">
        <is>
          <t xml:space="preserve">VIC</t>
        </is>
      </c>
      <c r="C878" s="0" t="inlineStr">
        <is>
          <t xml:space="preserve">Фильтр воздушный VIC A-226A (SA226A, A1812, A1882)</t>
        </is>
      </c>
      <c r="E878" s="4">
        <v>530</v>
      </c>
      <c r="G878" s="0" t="inlineStr">
        <is>
          <t xml:space="preserve">Под заказ</t>
        </is>
      </c>
      <c r="H878" s="8">
        <v>1</v>
      </c>
      <c r="J878" s="7" t="str">
        <f>HYPERLINK("https://klvmarket.ru/catalog/avtoprinadlezhnosti/filtry/vozdushnye/vic_a_226a_sa226a_a1812_a1882/","открыть")</f>
        <v>открыть</v>
      </c>
    </row>
    <row r="879">
      <c r="A879" s="0" t="inlineStr">
        <is>
          <t xml:space="preserve">Автопринадлежности › Фильтры › Фильтры воздушные</t>
        </is>
      </c>
      <c r="B879" s="0" t="inlineStr">
        <is>
          <t xml:space="preserve">VIC</t>
        </is>
      </c>
      <c r="C879" s="0" t="inlineStr">
        <is>
          <t xml:space="preserve">Фильтр воздушный VIC A-226V</t>
        </is>
      </c>
      <c r="E879" s="4">
        <v>390</v>
      </c>
      <c r="G879" s="0" t="inlineStr">
        <is>
          <t xml:space="preserve">Под заказ</t>
        </is>
      </c>
      <c r="H879" s="8">
        <v>1</v>
      </c>
      <c r="J879" s="7" t="str">
        <f>HYPERLINK("https://klvmarket.ru/catalog/avtoprinadlezhnosti/filtry/vozdushnye/vic_a_226v/","открыть")</f>
        <v>открыть</v>
      </c>
    </row>
    <row r="880">
      <c r="A880" s="0" t="inlineStr">
        <is>
          <t xml:space="preserve">Автопринадлежности › Фильтры › Фильтры воздушные</t>
        </is>
      </c>
      <c r="B880" s="0" t="inlineStr">
        <is>
          <t xml:space="preserve">VIC</t>
        </is>
      </c>
      <c r="C880" s="0" t="inlineStr">
        <is>
          <t xml:space="preserve">Фильтр воздушный VIC A-246V (SA-246V, A246V)</t>
        </is>
      </c>
      <c r="E880" s="4">
        <v>350</v>
      </c>
      <c r="G880" s="0" t="inlineStr">
        <is>
          <t xml:space="preserve">В наличии</t>
        </is>
      </c>
      <c r="H880" s="8">
        <v>1</v>
      </c>
      <c r="J880" s="7" t="str">
        <f>HYPERLINK("https://klvmarket.ru/catalog/avtoprinadlezhnosti/filtry/vozdushnye/vic_a_246v_sa_246v_a246v/","открыть")</f>
        <v>открыть</v>
      </c>
    </row>
    <row r="881">
      <c r="A881" s="0" t="inlineStr">
        <is>
          <t xml:space="preserve">Автопринадлежности › Фильтры › Фильтры воздушные</t>
        </is>
      </c>
      <c r="B881" s="0" t="inlineStr">
        <is>
          <t xml:space="preserve">VIC</t>
        </is>
      </c>
      <c r="C881" s="0" t="inlineStr">
        <is>
          <t xml:space="preserve">Фильтр воздушный VIC A-273 (SA273, А361)</t>
        </is>
      </c>
      <c r="E881" s="2" t="inlineStr">
        <is>
          <t xml:space="preserve">по запросу</t>
        </is>
      </c>
      <c r="G881" s="0" t="inlineStr">
        <is>
          <t xml:space="preserve">Нет в наличии</t>
        </is>
      </c>
      <c r="J881" s="7" t="str">
        <f>HYPERLINK("https://klvmarket.ru/catalog/avtoprinadlezhnosti/filtry/vozdushnye/vic_a_273_sa273_a361/","открыть")</f>
        <v>открыть</v>
      </c>
    </row>
    <row r="882">
      <c r="A882" s="0" t="inlineStr">
        <is>
          <t xml:space="preserve">Автопринадлежности › Фильтры › Фильтры воздушные</t>
        </is>
      </c>
      <c r="C882" s="0" t="inlineStr">
        <is>
          <t xml:space="preserve">Фильтр воздушный VIC A-274</t>
        </is>
      </c>
      <c r="E882" s="2" t="inlineStr">
        <is>
          <t xml:space="preserve">по запросу</t>
        </is>
      </c>
      <c r="G882" s="0" t="inlineStr">
        <is>
          <t xml:space="preserve">Нет в наличии</t>
        </is>
      </c>
      <c r="J882" s="7" t="str">
        <f>HYPERLINK("https://klvmarket.ru/catalog/avtoprinadlezhnosti/filtry/vozdushnye/filtr_vozdushnyy_vic_a_274/","открыть")</f>
        <v>открыть</v>
      </c>
    </row>
    <row r="883">
      <c r="A883" s="0" t="inlineStr">
        <is>
          <t xml:space="preserve">Автопринадлежности › Фильтры › Фильтры воздушные</t>
        </is>
      </c>
      <c r="B883" s="0" t="inlineStr">
        <is>
          <t xml:space="preserve">VIC</t>
        </is>
      </c>
      <c r="C883" s="0" t="inlineStr">
        <is>
          <t xml:space="preserve">Фильтр воздушный VIC A-3009 (SA-3009, A3009)</t>
        </is>
      </c>
      <c r="E883" s="4">
        <v>900</v>
      </c>
      <c r="G883" s="0" t="inlineStr">
        <is>
          <t xml:space="preserve">Под заказ</t>
        </is>
      </c>
      <c r="H883" s="8">
        <v>1</v>
      </c>
      <c r="J883" s="7" t="str">
        <f>HYPERLINK("https://klvmarket.ru/catalog/avtoprinadlezhnosti/filtry/vozdushnye/vic_a_3009_sa_3009_a3009/","открыть")</f>
        <v>открыть</v>
      </c>
    </row>
    <row r="884">
      <c r="A884" s="0" t="inlineStr">
        <is>
          <t xml:space="preserve">Автопринадлежности › Фильтры › Фильтры воздушные</t>
        </is>
      </c>
      <c r="B884" s="0" t="inlineStr">
        <is>
          <t xml:space="preserve">VIC</t>
        </is>
      </c>
      <c r="C884" s="0" t="inlineStr">
        <is>
          <t xml:space="preserve">Фильтр воздушный VIC A-3021 (A3021,SHINKO A3021, SA3021)</t>
        </is>
      </c>
      <c r="E884" s="2" t="inlineStr">
        <is>
          <t xml:space="preserve">по запросу</t>
        </is>
      </c>
      <c r="G884" s="0" t="inlineStr">
        <is>
          <t xml:space="preserve">Нет в наличии</t>
        </is>
      </c>
      <c r="J884" s="7" t="str">
        <f>HYPERLINK("https://klvmarket.ru/catalog/avtoprinadlezhnosti/filtry/vozdushnye/vic_a_3021_a3021_shinko_a3021_sa3021/","открыть")</f>
        <v>открыть</v>
      </c>
    </row>
    <row r="885">
      <c r="A885" s="0" t="inlineStr">
        <is>
          <t xml:space="preserve">Автопринадлежности › Фильтры › Фильтры воздушные</t>
        </is>
      </c>
      <c r="B885" s="0" t="inlineStr">
        <is>
          <t xml:space="preserve">VIC</t>
        </is>
      </c>
      <c r="C885" s="0" t="inlineStr">
        <is>
          <t xml:space="preserve">Фильтр воздушный VIC A-346 (SA-346, A346, YUIL YUMI009)</t>
        </is>
      </c>
      <c r="E885" s="2" t="inlineStr">
        <is>
          <t xml:space="preserve">по запросу</t>
        </is>
      </c>
      <c r="G885" s="0" t="inlineStr">
        <is>
          <t xml:space="preserve">Нет в наличии</t>
        </is>
      </c>
      <c r="J885" s="7" t="str">
        <f>HYPERLINK("https://klvmarket.ru/catalog/avtoprinadlezhnosti/filtry/vozdushnye/vic_a_346_sa_346_a346_yuil_yumi009/","открыть")</f>
        <v>открыть</v>
      </c>
    </row>
    <row r="886">
      <c r="A886" s="0" t="inlineStr">
        <is>
          <t xml:space="preserve">Автопринадлежности › Фильтры › Фильтры воздушные</t>
        </is>
      </c>
      <c r="C886" s="0" t="inlineStr">
        <is>
          <t xml:space="preserve">Фильтр воздушный VIC A-364</t>
        </is>
      </c>
      <c r="E886" s="4">
        <v>2500</v>
      </c>
      <c r="G886" s="0" t="inlineStr">
        <is>
          <t xml:space="preserve">В наличии</t>
        </is>
      </c>
      <c r="H886" s="8">
        <v>1</v>
      </c>
      <c r="J886" s="7" t="str">
        <f>HYPERLINK("https://klvmarket.ru/catalog/avtoprinadlezhnosti/filtry/vozdushnye/filtr_vozdushnyy_vic_a_364/","открыть")</f>
        <v>открыть</v>
      </c>
    </row>
    <row r="887">
      <c r="A887" s="0" t="inlineStr">
        <is>
          <t xml:space="preserve">Автопринадлежности › Фильтры › Фильтры воздушные</t>
        </is>
      </c>
      <c r="B887" s="0" t="inlineStr">
        <is>
          <t xml:space="preserve">VIC</t>
        </is>
      </c>
      <c r="C887" s="0" t="inlineStr">
        <is>
          <t xml:space="preserve">Фильтр воздушный VIC A-460V (SA-460V, A1778, A1747)</t>
        </is>
      </c>
      <c r="E887" s="4">
        <v>520</v>
      </c>
      <c r="G887" s="0" t="inlineStr">
        <is>
          <t xml:space="preserve">Под заказ</t>
        </is>
      </c>
      <c r="H887" s="8">
        <v>1</v>
      </c>
      <c r="J887" s="7" t="str">
        <f>HYPERLINK("https://klvmarket.ru/catalog/avtoprinadlezhnosti/filtry/vozdushnye/vic_a_460v_sa_460v_a1778_a1747/","открыть")</f>
        <v>открыть</v>
      </c>
    </row>
    <row r="888">
      <c r="A888" s="0" t="inlineStr">
        <is>
          <t xml:space="preserve">Автопринадлежности › Фильтры › Фильтры воздушные</t>
        </is>
      </c>
      <c r="B888" s="0" t="inlineStr">
        <is>
          <t xml:space="preserve">VIC</t>
        </is>
      </c>
      <c r="C888" s="0" t="inlineStr">
        <is>
          <t xml:space="preserve">Фильтр воздушный VIC A-472 (SA-472, BRA0847, A472, A1762, A472)</t>
        </is>
      </c>
      <c r="E888" s="4">
        <v>500</v>
      </c>
      <c r="G888" s="0" t="inlineStr">
        <is>
          <t xml:space="preserve">Под заказ</t>
        </is>
      </c>
      <c r="H888" s="8">
        <v>1</v>
      </c>
      <c r="J888" s="7" t="str">
        <f>HYPERLINK("https://klvmarket.ru/catalog/avtoprinadlezhnosti/filtry/vozdushnye/vic_a_472_sa_472_bra0847_a472_a1762_a472/","открыть")</f>
        <v>открыть</v>
      </c>
    </row>
    <row r="889">
      <c r="A889" s="0" t="inlineStr">
        <is>
          <t xml:space="preserve">Автопринадлежности › Фильтры › Фильтры воздушные</t>
        </is>
      </c>
      <c r="B889" s="0" t="inlineStr">
        <is>
          <t xml:space="preserve">VIC</t>
        </is>
      </c>
      <c r="C889" s="0" t="inlineStr">
        <is>
          <t xml:space="preserve">Фильтр воздушный VIC A-474 (A474, SA474)</t>
        </is>
      </c>
      <c r="E889" s="4">
        <v>600</v>
      </c>
      <c r="G889" s="0" t="inlineStr">
        <is>
          <t xml:space="preserve">Под заказ</t>
        </is>
      </c>
      <c r="H889" s="8">
        <v>1</v>
      </c>
      <c r="J889" s="7" t="str">
        <f>HYPERLINK("https://klvmarket.ru/catalog/avtoprinadlezhnosti/filtry/vozdushnye/vic_a_474_a474_sa474/","открыть")</f>
        <v>открыть</v>
      </c>
    </row>
    <row r="890">
      <c r="A890" s="0" t="inlineStr">
        <is>
          <t xml:space="preserve">Автопринадлежности › Фильтры › Фильтры воздушные</t>
        </is>
      </c>
      <c r="B890" s="0" t="inlineStr">
        <is>
          <t xml:space="preserve">VIC</t>
        </is>
      </c>
      <c r="C890" s="0" t="inlineStr">
        <is>
          <t xml:space="preserve">Фильтр воздушный VIC A-521V (SA-521V)</t>
        </is>
      </c>
      <c r="E890" s="4">
        <v>500</v>
      </c>
      <c r="G890" s="0" t="inlineStr">
        <is>
          <t xml:space="preserve">Под заказ</t>
        </is>
      </c>
      <c r="H890" s="8">
        <v>1</v>
      </c>
      <c r="J890" s="7" t="str">
        <f>HYPERLINK("https://klvmarket.ru/catalog/avtoprinadlezhnosti/filtry/vozdushnye/vic_a_521v_sa_521v/","открыть")</f>
        <v>открыть</v>
      </c>
    </row>
    <row r="891">
      <c r="A891" s="0" t="inlineStr">
        <is>
          <t xml:space="preserve">Автопринадлежности › Фильтры › Фильтры воздушные</t>
        </is>
      </c>
      <c r="B891" s="0" t="inlineStr">
        <is>
          <t xml:space="preserve">VIC</t>
        </is>
      </c>
      <c r="C891" s="0" t="inlineStr">
        <is>
          <t xml:space="preserve">Фильтр воздушный VIC A-859 (SHINKO A859, SA859)</t>
        </is>
      </c>
      <c r="E891" s="4">
        <v>500</v>
      </c>
      <c r="G891" s="0" t="inlineStr">
        <is>
          <t xml:space="preserve">Под заказ</t>
        </is>
      </c>
      <c r="H891" s="8">
        <v>1</v>
      </c>
      <c r="J891" s="7" t="str">
        <f>HYPERLINK("https://klvmarket.ru/catalog/avtoprinadlezhnosti/filtry/vozdushnye/vic_a_859_shinko_a859_sa859/","открыть")</f>
        <v>открыть</v>
      </c>
    </row>
    <row r="892">
      <c r="A892" s="0" t="inlineStr">
        <is>
          <t xml:space="preserve">Автопринадлежности › Фильтры › Фильтры воздушные</t>
        </is>
      </c>
      <c r="B892" s="0" t="inlineStr">
        <is>
          <t xml:space="preserve">VIC</t>
        </is>
      </c>
      <c r="C892" s="0" t="inlineStr">
        <is>
          <t xml:space="preserve">Фильтр воздушный VIC A-923V (SA-923V, YUIL FILTER YUN017)</t>
        </is>
      </c>
      <c r="E892" s="2" t="inlineStr">
        <is>
          <t xml:space="preserve">по запросу</t>
        </is>
      </c>
      <c r="G892" s="0" t="inlineStr">
        <is>
          <t xml:space="preserve">Под заказ</t>
        </is>
      </c>
      <c r="J892" s="7" t="str">
        <f>HYPERLINK("https://klvmarket.ru/catalog/avtoprinadlezhnosti/filtry/vozdushnye/vic_a_923v_sa_923v_yuil_filter_yun017/","открыть")</f>
        <v>открыть</v>
      </c>
    </row>
    <row r="893">
      <c r="A893" s="0" t="inlineStr">
        <is>
          <t xml:space="preserve">Автопринадлежности › Фильтры › Фильтры воздушные</t>
        </is>
      </c>
      <c r="B893" s="0" t="inlineStr">
        <is>
          <t xml:space="preserve">VIC</t>
        </is>
      </c>
      <c r="C893" s="0" t="inlineStr">
        <is>
          <t xml:space="preserve">Фильтр воздушный VIC AN-203 (SAKURA AN203, SHINKO SAN203V)</t>
        </is>
      </c>
      <c r="E893" s="2" t="inlineStr">
        <is>
          <t xml:space="preserve">по запросу</t>
        </is>
      </c>
      <c r="G893" s="0" t="inlineStr">
        <is>
          <t xml:space="preserve">Под заказ</t>
        </is>
      </c>
      <c r="H893" s="8">
        <v>1</v>
      </c>
      <c r="J893" s="7" t="str">
        <f>HYPERLINK("https://klvmarket.ru/catalog/avtoprinadlezhnosti/filtry/vozdushnye/vic_an_203_sakura_an203_shinko_san203v/","открыть")</f>
        <v>открыть</v>
      </c>
    </row>
    <row r="894">
      <c r="A894" s="0" t="inlineStr">
        <is>
          <t xml:space="preserve">Автопринадлежности › Фильтры › Фильтры воздушные</t>
        </is>
      </c>
      <c r="B894" s="0" t="inlineStr">
        <is>
          <t xml:space="preserve">Yuil Filter</t>
        </is>
      </c>
      <c r="C894" s="0" t="inlineStr">
        <is>
          <t xml:space="preserve">Фильтр воздушный YUIL YUMI-053 (Sakura A-8513, SA2520)</t>
        </is>
      </c>
      <c r="E894" s="4">
        <v>380</v>
      </c>
      <c r="G894" s="0" t="inlineStr">
        <is>
          <t xml:space="preserve">Под заказ</t>
        </is>
      </c>
      <c r="H894" s="8">
        <v>1</v>
      </c>
      <c r="J894" s="7" t="str">
        <f>HYPERLINK("https://klvmarket.ru/catalog/avtoprinadlezhnosti/filtry/vozdushnye/yuil_yumi_053_sakura_a_8513_sa2520/","открыть")</f>
        <v>открыть</v>
      </c>
    </row>
    <row r="895">
      <c r="A895" s="0" t="inlineStr">
        <is>
          <t xml:space="preserve">Автопринадлежности › Фильтры › Фильтры воздушные</t>
        </is>
      </c>
      <c r="B895" s="0" t="inlineStr">
        <is>
          <t xml:space="preserve">Yuil Filter</t>
        </is>
      </c>
      <c r="C895" s="0" t="inlineStr">
        <is>
          <t xml:space="preserve">Фильтр воздушный YUIL YUS-016 (SA-963)</t>
        </is>
      </c>
      <c r="E895" s="2" t="inlineStr">
        <is>
          <t xml:space="preserve">по запросу</t>
        </is>
      </c>
      <c r="G895" s="0" t="inlineStr">
        <is>
          <t xml:space="preserve">Нет в наличии</t>
        </is>
      </c>
      <c r="J895" s="7" t="str">
        <f>HYPERLINK("https://klvmarket.ru/catalog/avtoprinadlezhnosti/filtry/vozdushnye/yuil_yus_016_sa_963/","открыть")</f>
        <v>открыть</v>
      </c>
    </row>
    <row r="896">
      <c r="A896" s="0" t="inlineStr">
        <is>
          <t xml:space="preserve">Автопринадлежности › Фильтры › Фильтры воздушные</t>
        </is>
      </c>
      <c r="B896" s="0" t="inlineStr">
        <is>
          <t xml:space="preserve">Yuil Filter</t>
        </is>
      </c>
      <c r="C896" s="0" t="inlineStr">
        <is>
          <t xml:space="preserve">Фильтр воздушный YUIL YUS-026 (SA-979, VIC A979, YUIL YUS026, A14420)</t>
        </is>
      </c>
      <c r="E896" s="2" t="inlineStr">
        <is>
          <t xml:space="preserve">по запросу</t>
        </is>
      </c>
      <c r="G896" s="0" t="inlineStr">
        <is>
          <t xml:space="preserve">Нет в наличии</t>
        </is>
      </c>
      <c r="J896" s="7" t="str">
        <f>HYPERLINK("https://klvmarket.ru/catalog/avtoprinadlezhnosti/filtry/vozdushnye/yuil_yus_026_sa_979_vic_a979_yuil_yus026_a14420/","открыть")</f>
        <v>открыть</v>
      </c>
    </row>
    <row r="897">
      <c r="A897" s="0" t="inlineStr">
        <is>
          <t xml:space="preserve">Автопринадлежности › Фильтры › Фильтры воздушные</t>
        </is>
      </c>
      <c r="C897" s="0" t="inlineStr">
        <is>
          <t xml:space="preserve">Фильтр воздушный YUIL YUT-001</t>
        </is>
      </c>
      <c r="E897" s="4">
        <v>296</v>
      </c>
      <c r="G897" s="0" t="inlineStr">
        <is>
          <t xml:space="preserve">В наличии</t>
        </is>
      </c>
      <c r="H897" s="8">
        <v>2</v>
      </c>
      <c r="J897" s="7" t="str">
        <f>HYPERLINK("https://klvmarket.ru/catalog/avtoprinadlezhnosti/filtry/vozdushnye/filtr_vozdushnyy_yuil_yut_001/","открыть")</f>
        <v>открыть</v>
      </c>
    </row>
    <row r="898">
      <c r="A898" s="0" t="inlineStr">
        <is>
          <t xml:space="preserve">Автопринадлежности › Фильтры › Фильтры воздушные</t>
        </is>
      </c>
      <c r="B898" s="0" t="inlineStr">
        <is>
          <t xml:space="preserve">Yuil Filter</t>
        </is>
      </c>
      <c r="C898" s="0" t="inlineStr">
        <is>
          <t xml:space="preserve">Фильтр воздушный YUIL YUT-013 (VIC A155А, Shinko SA155A)</t>
        </is>
      </c>
      <c r="E898" s="4">
        <v>387</v>
      </c>
      <c r="G898" s="0" t="inlineStr">
        <is>
          <t xml:space="preserve">Под заказ</t>
        </is>
      </c>
      <c r="H898" s="8">
        <v>2</v>
      </c>
      <c r="J898" s="7" t="str">
        <f>HYPERLINK("https://klvmarket.ru/catalog/avtoprinadlezhnosti/filtry/vozdushnye/yuil_yut_013_vic_a155a_shinko_sa155a/","открыть")</f>
        <v>открыть</v>
      </c>
    </row>
    <row r="899">
      <c r="A899" s="0" t="inlineStr">
        <is>
          <t xml:space="preserve">Автопринадлежности › Фильтры › Фильтры воздушные</t>
        </is>
      </c>
      <c r="C899" s="0" t="inlineStr">
        <is>
          <t xml:space="preserve">Фильтр воздушный ЭФВ-725-1109560</t>
        </is>
      </c>
      <c r="E899" s="4">
        <v>6000</v>
      </c>
      <c r="G899" s="0" t="inlineStr">
        <is>
          <t xml:space="preserve">В наличии</t>
        </is>
      </c>
      <c r="H899" s="8">
        <v>4</v>
      </c>
      <c r="J899" s="7" t="str">
        <f>HYPERLINK("https://klvmarket.ru/catalog/avtoprinadlezhnosti/filtry/vozdushnye/filtr_vozdushnyy_efv_725_1109560/","открыть")</f>
        <v>открыть</v>
      </c>
    </row>
    <row r="900">
      <c r="A900" s="0" t="inlineStr">
        <is>
          <t xml:space="preserve">Автопринадлежности › Фильтры › Фильтры гидравлические</t>
        </is>
      </c>
      <c r="B900" s="0" t="inlineStr">
        <is>
          <t xml:space="preserve">SAKURA</t>
        </is>
      </c>
      <c r="C900" s="0" t="inlineStr">
        <is>
          <t xml:space="preserve">Фильтр гидравлический SAKURA HC-1014</t>
        </is>
      </c>
      <c r="E900" s="4">
        <v>1582</v>
      </c>
      <c r="G900" s="0" t="inlineStr">
        <is>
          <t xml:space="preserve">Под заказ</t>
        </is>
      </c>
      <c r="J900" s="7" t="str">
        <f>HYPERLINK("https://klvmarket.ru/catalog/avtoprinadlezhnosti/filtry/filtry_gidravlicheskie/filtr_gidravlicheskiy_hc_1014_sakura/","открыть")</f>
        <v>открыть</v>
      </c>
    </row>
    <row r="901">
      <c r="A901" s="0" t="inlineStr">
        <is>
          <t xml:space="preserve">Автопринадлежности › Фильтры › Фильтры гидравлические</t>
        </is>
      </c>
      <c r="B901" s="0" t="inlineStr">
        <is>
          <t xml:space="preserve">SAKURA</t>
        </is>
      </c>
      <c r="C901" s="0" t="inlineStr">
        <is>
          <t xml:space="preserve">Фильтр гидравлический SAKURA HC-5801 (Mann W9352, Donaldson P551348)</t>
        </is>
      </c>
      <c r="E901" s="4">
        <v>1716</v>
      </c>
      <c r="G901" s="0" t="inlineStr">
        <is>
          <t xml:space="preserve">Под заказ</t>
        </is>
      </c>
      <c r="J901" s="7" t="str">
        <f>HYPERLINK("https://klvmarket.ru/catalog/avtoprinadlezhnosti/filtry/filtry_gidravlicheskie/filtr_gidravlicheskiy_sakura_hc_5801_mann_w9352_donaldson_p551348/","открыть")</f>
        <v>открыть</v>
      </c>
    </row>
    <row r="902">
      <c r="A902" s="0" t="inlineStr">
        <is>
          <t xml:space="preserve">Автопринадлежности › Фильтры › Фильтры гидравлические</t>
        </is>
      </c>
      <c r="B902" s="0" t="inlineStr">
        <is>
          <t xml:space="preserve">SAKURA</t>
        </is>
      </c>
      <c r="C902" s="0" t="inlineStr">
        <is>
          <t xml:space="preserve">Фильтр гидравлический SAKURA HC-7901 (MANN W9351/WD9351)</t>
        </is>
      </c>
      <c r="E902" s="4">
        <v>1345</v>
      </c>
      <c r="G902" s="0" t="inlineStr">
        <is>
          <t xml:space="preserve">Под заказ</t>
        </is>
      </c>
      <c r="J902" s="7" t="str">
        <f>HYPERLINK("https://klvmarket.ru/catalog/avtoprinadlezhnosti/filtry/filtry_gidravlicheskie/filtr_gidravlicheskiy_sakura_hc_7901_mann_w9351_wd9351/","открыть")</f>
        <v>открыть</v>
      </c>
    </row>
    <row r="903">
      <c r="A903" s="0" t="inlineStr">
        <is>
          <t xml:space="preserve">Автопринадлежности › Фильтры › Фильтры масляные</t>
        </is>
      </c>
      <c r="B903" s="0" t="inlineStr">
        <is>
          <t xml:space="preserve">BRONCO</t>
        </is>
      </c>
      <c r="C903" s="0" t="inlineStr">
        <is>
          <t xml:space="preserve">Вставка масляная BRONCO BRO-0505</t>
        </is>
      </c>
      <c r="E903" s="4">
        <v>200</v>
      </c>
      <c r="G903" s="0" t="inlineStr">
        <is>
          <t xml:space="preserve">В наличии</t>
        </is>
      </c>
      <c r="H903" s="8">
        <v>2</v>
      </c>
      <c r="J903" s="7" t="str">
        <f>HYPERLINK("https://klvmarket.ru/catalog/avtoprinadlezhnosti/filtry/maslyanye/vstavka_maslyanaya_bronco_bro_0505/","открыть")</f>
        <v>открыть</v>
      </c>
    </row>
    <row r="904">
      <c r="A904" s="0" t="inlineStr">
        <is>
          <t xml:space="preserve">Автопринадлежности › Фильтры › Фильтры масляные</t>
        </is>
      </c>
      <c r="B904" s="0" t="inlineStr">
        <is>
          <t xml:space="preserve">BUIL</t>
        </is>
      </c>
      <c r="C904" s="0" t="inlineStr">
        <is>
          <t xml:space="preserve">Вставка масляная BUIL O-116</t>
        </is>
      </c>
      <c r="E904" s="2" t="inlineStr">
        <is>
          <t xml:space="preserve">по запросу</t>
        </is>
      </c>
      <c r="G904" s="0" t="inlineStr">
        <is>
          <t xml:space="preserve">По запросу</t>
        </is>
      </c>
      <c r="J904" s="7" t="str">
        <f>HYPERLINK("https://klvmarket.ru/catalog/avtoprinadlezhnosti/filtry/maslyanye/vstavka_maslyanaya_buil_o_116/","открыть")</f>
        <v>открыть</v>
      </c>
    </row>
    <row r="905">
      <c r="A905" s="0" t="inlineStr">
        <is>
          <t xml:space="preserve">Автопринадлежности › Фильтры › Фильтры масляные</t>
        </is>
      </c>
      <c r="B905" s="0" t="inlineStr">
        <is>
          <t xml:space="preserve">BUIL</t>
        </is>
      </c>
      <c r="C905" s="0" t="inlineStr">
        <is>
          <t xml:space="preserve">Вставка масляная BUIL O-121</t>
        </is>
      </c>
      <c r="E905" s="4">
        <v>242</v>
      </c>
      <c r="G905" s="0" t="inlineStr">
        <is>
          <t xml:space="preserve">В наличии</t>
        </is>
      </c>
      <c r="H905" s="8">
        <v>2</v>
      </c>
      <c r="J905" s="7" t="str">
        <f>HYPERLINK("https://klvmarket.ru/catalog/avtoprinadlezhnosti/filtry/maslyanye/vstavka_maslyanaya_buil_o_121/","открыть")</f>
        <v>открыть</v>
      </c>
    </row>
    <row r="906">
      <c r="A906" s="0" t="inlineStr">
        <is>
          <t xml:space="preserve">Автопринадлежности › Фильтры › Фильтры масляные</t>
        </is>
      </c>
      <c r="B906" s="0" t="inlineStr">
        <is>
          <t xml:space="preserve">BUIL</t>
        </is>
      </c>
      <c r="C906" s="0" t="inlineStr">
        <is>
          <t xml:space="preserve">Вставка масляная BUIL O-609</t>
        </is>
      </c>
      <c r="E906" s="4">
        <v>420</v>
      </c>
      <c r="G906" s="0" t="inlineStr">
        <is>
          <t xml:space="preserve">В наличии</t>
        </is>
      </c>
      <c r="H906" s="8">
        <v>3</v>
      </c>
      <c r="J906" s="7" t="str">
        <f>HYPERLINK("https://klvmarket.ru/catalog/avtoprinadlezhnosti/filtry/maslyanye/vstavka_maslyanaya_buil_o_609/","открыть")</f>
        <v>открыть</v>
      </c>
    </row>
    <row r="907">
      <c r="A907" s="0" t="inlineStr">
        <is>
          <t xml:space="preserve">Автопринадлежности › Фильтры › Фильтры масляные</t>
        </is>
      </c>
      <c r="B907" s="0" t="inlineStr">
        <is>
          <t xml:space="preserve">BUIL</t>
        </is>
      </c>
      <c r="C907" s="0" t="inlineStr">
        <is>
          <t xml:space="preserve">Вставка масляная BUIL O-621</t>
        </is>
      </c>
      <c r="E907" s="2" t="inlineStr">
        <is>
          <t xml:space="preserve">по запросу</t>
        </is>
      </c>
      <c r="G907" s="0" t="inlineStr">
        <is>
          <t xml:space="preserve">По запросу</t>
        </is>
      </c>
      <c r="J907" s="7" t="str">
        <f>HYPERLINK("https://klvmarket.ru/catalog/avtoprinadlezhnosti/filtry/maslyanye/vstavka_maslyanaya_buil_o_621/","открыть")</f>
        <v>открыть</v>
      </c>
    </row>
    <row r="908">
      <c r="A908" s="0" t="inlineStr">
        <is>
          <t xml:space="preserve">Автопринадлежности › Фильтры › Фильтры масляные</t>
        </is>
      </c>
      <c r="B908" s="0" t="inlineStr">
        <is>
          <t xml:space="preserve">SAKURA</t>
        </is>
      </c>
      <c r="C908" s="0" t="inlineStr">
        <is>
          <t xml:space="preserve">Вставка масляная SAKURA O-1012-S</t>
        </is>
      </c>
      <c r="E908" s="2" t="inlineStr">
        <is>
          <t xml:space="preserve">по запросу</t>
        </is>
      </c>
      <c r="G908" s="0" t="inlineStr">
        <is>
          <t xml:space="preserve">По запросу</t>
        </is>
      </c>
      <c r="J908" s="7" t="str">
        <f>HYPERLINK("https://klvmarket.ru/catalog/avtoprinadlezhnosti/filtry/maslyanye/vstavka_maslyanaya_sakura_o_1012_s/","открыть")</f>
        <v>открыть</v>
      </c>
    </row>
    <row r="909">
      <c r="A909" s="0" t="inlineStr">
        <is>
          <t xml:space="preserve">Автопринадлежности › Фильтры › Фильтры масляные</t>
        </is>
      </c>
      <c r="B909" s="0" t="inlineStr">
        <is>
          <t xml:space="preserve">SHINKO</t>
        </is>
      </c>
      <c r="C909" s="0" t="inlineStr">
        <is>
          <t xml:space="preserve">Вставка масляная SHINKO SO-630 (VIC O630)</t>
        </is>
      </c>
      <c r="E909" s="4">
        <v>840</v>
      </c>
      <c r="G909" s="0" t="inlineStr">
        <is>
          <t xml:space="preserve">В наличии</t>
        </is>
      </c>
      <c r="H909" s="8">
        <v>1</v>
      </c>
      <c r="J909" s="7" t="str">
        <f>HYPERLINK("https://klvmarket.ru/catalog/avtoprinadlezhnosti/filtry/maslyanye/vstavka_maslyanaya_shinko_so_630_vic_o630/","открыть")</f>
        <v>открыть</v>
      </c>
    </row>
    <row r="910">
      <c r="A910" s="0" t="inlineStr">
        <is>
          <t xml:space="preserve">Автопринадлежности › Фильтры › Фильтры масляные</t>
        </is>
      </c>
      <c r="B910" s="0" t="inlineStr">
        <is>
          <t xml:space="preserve">VIC</t>
        </is>
      </c>
      <c r="C910" s="0" t="inlineStr">
        <is>
          <t xml:space="preserve">Вставка масляная VIC O-605 (SAKURA O1301, VIC O611, YUIL FILTER YOK006)</t>
        </is>
      </c>
      <c r="E910" s="4">
        <v>410</v>
      </c>
      <c r="G910" s="0" t="inlineStr">
        <is>
          <t xml:space="preserve">В наличии</t>
        </is>
      </c>
      <c r="H910" s="8">
        <v>2</v>
      </c>
      <c r="I910" s="8">
        <v>1</v>
      </c>
      <c r="J910" s="7" t="str">
        <f>HYPERLINK("https://klvmarket.ru/catalog/avtoprinadlezhnosti/filtry/maslyanye/vic_o_605_sakura_o1301_vic_o611_yuil_filter_yok006/","открыть")</f>
        <v>открыть</v>
      </c>
    </row>
    <row r="911">
      <c r="A911" s="0" t="inlineStr">
        <is>
          <t xml:space="preserve">Автопринадлежности › Фильтры › Фильтры масляные</t>
        </is>
      </c>
      <c r="B911" s="0" t="inlineStr">
        <is>
          <t xml:space="preserve">VIC</t>
        </is>
      </c>
      <c r="C911" s="0" t="inlineStr">
        <is>
          <t xml:space="preserve">Вставка масляная VIC O-609 (FQ/BUIL, SAKURA O1527/1532)</t>
        </is>
      </c>
      <c r="E911" s="2" t="inlineStr">
        <is>
          <t xml:space="preserve">по запросу</t>
        </is>
      </c>
      <c r="G911" s="0" t="inlineStr">
        <is>
          <t xml:space="preserve">Нет в наличии</t>
        </is>
      </c>
      <c r="J911" s="7" t="str">
        <f>HYPERLINK("https://klvmarket.ru/catalog/avtoprinadlezhnosti/filtry/maslyanye/vic_o_609_fq_buil_sakura_o1527_1532/","открыть")</f>
        <v>открыть</v>
      </c>
    </row>
    <row r="912">
      <c r="A912" s="0" t="inlineStr">
        <is>
          <t xml:space="preserve">Автопринадлежности › Фильтры › Фильтры масляные</t>
        </is>
      </c>
      <c r="B912" s="0" t="inlineStr">
        <is>
          <t xml:space="preserve">Yuil Filter</t>
        </is>
      </c>
      <c r="C912" s="0" t="inlineStr">
        <is>
          <t xml:space="preserve">Вставка масляная YUIL YEC-073 (YEC-074)</t>
        </is>
      </c>
      <c r="E912" s="4">
        <v>340</v>
      </c>
      <c r="G912" s="0" t="inlineStr">
        <is>
          <t xml:space="preserve">Нет в наличии</t>
        </is>
      </c>
      <c r="H912" s="8">
        <v>1</v>
      </c>
      <c r="J912" s="7" t="str">
        <f>HYPERLINK("https://klvmarket.ru/catalog/avtoprinadlezhnosti/filtry/maslyanye/yuil_yec_073_yec_074/","открыть")</f>
        <v>открыть</v>
      </c>
    </row>
    <row r="913">
      <c r="A913" s="0" t="inlineStr">
        <is>
          <t xml:space="preserve">Автопринадлежности › Фильтры › Фильтры масляные</t>
        </is>
      </c>
      <c r="B913" s="0" t="inlineStr">
        <is>
          <t xml:space="preserve">SAKURA</t>
        </is>
      </c>
      <c r="C913" s="0" t="inlineStr">
        <is>
          <t xml:space="preserve">Вставка маслянная SAKURA EO-11060</t>
        </is>
      </c>
      <c r="E913" s="2" t="inlineStr">
        <is>
          <t xml:space="preserve">по запросу</t>
        </is>
      </c>
      <c r="G913" s="0" t="inlineStr">
        <is>
          <t xml:space="preserve">По запросу</t>
        </is>
      </c>
      <c r="H913" s="8">
        <v>1</v>
      </c>
      <c r="J913" s="7" t="str">
        <f>HYPERLINK("https://klvmarket.ru/catalog/avtoprinadlezhnosti/filtry/maslyanye/vstavka_maslyannaya_sakura_eo_11060/","открыть")</f>
        <v>открыть</v>
      </c>
    </row>
    <row r="914">
      <c r="A914" s="0" t="inlineStr">
        <is>
          <t xml:space="preserve">Автопринадлежности › Фильтры › Фильтры масляные</t>
        </is>
      </c>
      <c r="B914" s="0" t="inlineStr">
        <is>
          <t xml:space="preserve">SAKURA</t>
        </is>
      </c>
      <c r="C914" s="0" t="inlineStr">
        <is>
          <t xml:space="preserve">Вставка маслянная SAKURA O-1528 (O-575)</t>
        </is>
      </c>
      <c r="E914" s="4">
        <v>2100</v>
      </c>
      <c r="G914" s="0" t="inlineStr">
        <is>
          <t xml:space="preserve">В наличии</t>
        </is>
      </c>
      <c r="H914" s="8">
        <v>1</v>
      </c>
      <c r="J914" s="7" t="str">
        <f>HYPERLINK("https://klvmarket.ru/catalog/avtoprinadlezhnosti/filtry/maslyanye/vstavka_maslyannaya_sakura_o_1528_o_575/","открыть")</f>
        <v>открыть</v>
      </c>
    </row>
    <row r="915">
      <c r="A915" s="0" t="inlineStr">
        <is>
          <t xml:space="preserve">Автопринадлежности › Фильтры › Фильтры масляные</t>
        </is>
      </c>
      <c r="B915" s="0" t="inlineStr">
        <is>
          <t xml:space="preserve">VIC</t>
        </is>
      </c>
      <c r="C915" s="0" t="inlineStr">
        <is>
          <t xml:space="preserve">Вставка маслянная VIC O-259А</t>
        </is>
      </c>
      <c r="E915" s="4">
        <v>680</v>
      </c>
      <c r="G915" s="0" t="inlineStr">
        <is>
          <t xml:space="preserve">В наличии</t>
        </is>
      </c>
      <c r="H915" s="8">
        <v>1</v>
      </c>
      <c r="J915" s="7" t="str">
        <f>HYPERLINK("https://klvmarket.ru/catalog/avtoprinadlezhnosti/filtry/maslyanye/vstavka_maslyannaya_vic_o_259a/","открыть")</f>
        <v>открыть</v>
      </c>
    </row>
    <row r="916">
      <c r="A916" s="0" t="inlineStr">
        <is>
          <t xml:space="preserve">Автопринадлежности › Фильтры › Фильтры масляные</t>
        </is>
      </c>
      <c r="B916" s="0" t="inlineStr">
        <is>
          <t xml:space="preserve">VIC</t>
        </is>
      </c>
      <c r="C916" s="0" t="inlineStr">
        <is>
          <t xml:space="preserve">Вставка маслянная VIC O-620</t>
        </is>
      </c>
      <c r="E916" s="4">
        <v>1070</v>
      </c>
      <c r="G916" s="0" t="inlineStr">
        <is>
          <t xml:space="preserve">В наличии</t>
        </is>
      </c>
      <c r="H916" s="8">
        <v>1</v>
      </c>
      <c r="J916" s="7" t="str">
        <f>HYPERLINK("https://klvmarket.ru/catalog/avtoprinadlezhnosti/filtry/maslyanye/vstavka_maslyannaya_vic_o_620/","открыть")</f>
        <v>открыть</v>
      </c>
    </row>
    <row r="917">
      <c r="A917" s="0" t="inlineStr">
        <is>
          <t xml:space="preserve">Автопринадлежности › Фильтры › Фильтры масляные</t>
        </is>
      </c>
      <c r="B917" s="0" t="inlineStr">
        <is>
          <t xml:space="preserve">VIC</t>
        </is>
      </c>
      <c r="C917" s="0" t="inlineStr">
        <is>
          <t xml:space="preserve">Вставка маслянная VIC O-624</t>
        </is>
      </c>
      <c r="E917" s="4">
        <v>660</v>
      </c>
      <c r="G917" s="0" t="inlineStr">
        <is>
          <t xml:space="preserve">В наличии</t>
        </is>
      </c>
      <c r="H917" s="8">
        <v>1</v>
      </c>
      <c r="J917" s="7" t="str">
        <f>HYPERLINK("https://klvmarket.ru/catalog/avtoprinadlezhnosti/filtry/maslyanye/vstavka_maslyannaya_vic_o_624/","открыть")</f>
        <v>открыть</v>
      </c>
    </row>
    <row r="918">
      <c r="A918" s="0" t="inlineStr">
        <is>
          <t xml:space="preserve">Автопринадлежности › Фильтры › Фильтры масляные</t>
        </is>
      </c>
      <c r="C918" s="0" t="inlineStr">
        <is>
          <t xml:space="preserve">Фильтр маслянный BUIL BIO-218</t>
        </is>
      </c>
      <c r="E918" s="4">
        <v>280</v>
      </c>
      <c r="G918" s="0" t="inlineStr">
        <is>
          <t xml:space="preserve">В наличии</t>
        </is>
      </c>
      <c r="H918" s="8">
        <v>2</v>
      </c>
      <c r="J918" s="7" t="str">
        <f>HYPERLINK("https://klvmarket.ru/catalog/avtoprinadlezhnosti/filtry/maslyanye/filtr_maslyannaya_buil_bio_218/","открыть")</f>
        <v>открыть</v>
      </c>
    </row>
    <row r="919">
      <c r="A919" s="0" t="inlineStr">
        <is>
          <t xml:space="preserve">Автопринадлежности › Фильтры › Фильтры масляные</t>
        </is>
      </c>
      <c r="B919" s="0" t="inlineStr">
        <is>
          <t xml:space="preserve">BUIL</t>
        </is>
      </c>
      <c r="C919" s="0" t="inlineStr">
        <is>
          <t xml:space="preserve">Фильтр маслянный BUIL BIO-503</t>
        </is>
      </c>
      <c r="E919" s="2" t="inlineStr">
        <is>
          <t xml:space="preserve">по запросу</t>
        </is>
      </c>
      <c r="G919" s="0" t="inlineStr">
        <is>
          <t xml:space="preserve">В наличии</t>
        </is>
      </c>
      <c r="J919" s="7" t="str">
        <f>HYPERLINK("https://klvmarket.ru/catalog/avtoprinadlezhnosti/filtry/maslyanye/filtr_maslyannaya_buil_bio_503/","открыть")</f>
        <v>открыть</v>
      </c>
    </row>
    <row r="920">
      <c r="A920" s="0" t="inlineStr">
        <is>
          <t xml:space="preserve">Автопринадлежности › Фильтры › Фильтры масляные</t>
        </is>
      </c>
      <c r="B920" s="0" t="inlineStr">
        <is>
          <t xml:space="preserve">BUIL</t>
        </is>
      </c>
      <c r="C920" s="0" t="inlineStr">
        <is>
          <t xml:space="preserve">Фильтр маслянный BUIL BIO-512</t>
        </is>
      </c>
      <c r="E920" s="4">
        <v>230</v>
      </c>
      <c r="G920" s="0" t="inlineStr">
        <is>
          <t xml:space="preserve">В наличии</t>
        </is>
      </c>
      <c r="H920" s="8">
        <v>3</v>
      </c>
      <c r="J920" s="7" t="str">
        <f>HYPERLINK("https://klvmarket.ru/catalog/avtoprinadlezhnosti/filtry/maslyanye/filtr_maslyannaya_buil_bio_512/","открыть")</f>
        <v>открыть</v>
      </c>
    </row>
    <row r="921">
      <c r="A921" s="0" t="inlineStr">
        <is>
          <t xml:space="preserve">Автопринадлежности › Фильтры › Фильтры масляные</t>
        </is>
      </c>
      <c r="B921" s="0" t="inlineStr">
        <is>
          <t xml:space="preserve">BUIL</t>
        </is>
      </c>
      <c r="C921" s="0" t="inlineStr">
        <is>
          <t xml:space="preserve">Фильтр маслянный BUIL BIO-516</t>
        </is>
      </c>
      <c r="E921" s="4">
        <v>1150</v>
      </c>
      <c r="G921" s="0" t="inlineStr">
        <is>
          <t xml:space="preserve">В наличии</t>
        </is>
      </c>
      <c r="H921" s="8">
        <v>1</v>
      </c>
      <c r="J921" s="7" t="str">
        <f>HYPERLINK("https://klvmarket.ru/catalog/avtoprinadlezhnosti/filtry/maslyanye/filtr_maslyannaya_buil_bio_516/","открыть")</f>
        <v>открыть</v>
      </c>
    </row>
    <row r="922">
      <c r="A922" s="0" t="inlineStr">
        <is>
          <t xml:space="preserve">Автопринадлежности › Фильтры › Фильтры масляные</t>
        </is>
      </c>
      <c r="B922" s="0" t="inlineStr">
        <is>
          <t xml:space="preserve">SAKURA</t>
        </is>
      </c>
      <c r="C922" s="0" t="inlineStr">
        <is>
          <t xml:space="preserve">Фильтр маслянный SAKURA C-1704 (C-411)</t>
        </is>
      </c>
      <c r="E922" s="4">
        <v>650</v>
      </c>
      <c r="G922" s="0" t="inlineStr">
        <is>
          <t xml:space="preserve">В наличии</t>
        </is>
      </c>
      <c r="H922" s="8">
        <v>1</v>
      </c>
      <c r="J922" s="7" t="str">
        <f>HYPERLINK("https://klvmarket.ru/catalog/avtoprinadlezhnosti/filtry/maslyanye/filtr_maslyannyy_sakura_c_1704_c_411/","открыть")</f>
        <v>открыть</v>
      </c>
    </row>
    <row r="923">
      <c r="A923" s="0" t="inlineStr">
        <is>
          <t xml:space="preserve">Автопринадлежности › Фильтры › Фильтры масляные</t>
        </is>
      </c>
      <c r="B923" s="0" t="inlineStr">
        <is>
          <t xml:space="preserve">SAKURA</t>
        </is>
      </c>
      <c r="C923" s="0" t="inlineStr">
        <is>
          <t xml:space="preserve">Фильтр маслянный SAKURA C-5808(C-311)(С-318)</t>
        </is>
      </c>
      <c r="E923" s="4">
        <v>1132</v>
      </c>
      <c r="G923" s="0" t="inlineStr">
        <is>
          <t xml:space="preserve">В наличии</t>
        </is>
      </c>
      <c r="H923" s="8">
        <v>1</v>
      </c>
      <c r="J923" s="7" t="str">
        <f>HYPERLINK("https://klvmarket.ru/catalog/avtoprinadlezhnosti/filtry/maslyanye/filtr_maslyannyy_sakura_c_5808_c_311_s_318/","открыть")</f>
        <v>открыть</v>
      </c>
    </row>
    <row r="924">
      <c r="A924" s="0" t="inlineStr">
        <is>
          <t xml:space="preserve">Автопринадлежности › Фильтры › Фильтры масляные</t>
        </is>
      </c>
      <c r="B924" s="0" t="inlineStr">
        <is>
          <t xml:space="preserve">VIC</t>
        </is>
      </c>
      <c r="C924" s="0" t="inlineStr">
        <is>
          <t xml:space="preserve">Фильтр маслянный VIC C-102</t>
        </is>
      </c>
      <c r="E924" s="4">
        <v>380</v>
      </c>
      <c r="G924" s="0" t="inlineStr">
        <is>
          <t xml:space="preserve">В наличии</t>
        </is>
      </c>
      <c r="H924" s="8">
        <v>5</v>
      </c>
      <c r="J924" s="7" t="str">
        <f>HYPERLINK("https://klvmarket.ru/catalog/avtoprinadlezhnosti/filtry/maslyanye/filtr_maslyannyy_vic_c_102/","открыть")</f>
        <v>открыть</v>
      </c>
    </row>
    <row r="925">
      <c r="A925" s="0" t="inlineStr">
        <is>
          <t xml:space="preserve">Автопринадлежности › Фильтры › Фильтры масляные</t>
        </is>
      </c>
      <c r="B925" s="0" t="inlineStr">
        <is>
          <t xml:space="preserve">VIC</t>
        </is>
      </c>
      <c r="C925" s="0" t="inlineStr">
        <is>
          <t xml:space="preserve">Фильтр маслянный VIC C-112</t>
        </is>
      </c>
      <c r="E925" s="4">
        <v>840</v>
      </c>
      <c r="G925" s="0" t="inlineStr">
        <is>
          <t xml:space="preserve">В наличии</t>
        </is>
      </c>
      <c r="H925" s="8">
        <v>1</v>
      </c>
      <c r="J925" s="7" t="str">
        <f>HYPERLINK("https://klvmarket.ru/catalog/avtoprinadlezhnosti/filtry/maslyanye/filtr_maslyannyy_vic_c_112/","открыть")</f>
        <v>открыть</v>
      </c>
    </row>
    <row r="926">
      <c r="A926" s="0" t="inlineStr">
        <is>
          <t xml:space="preserve">Автопринадлежности › Фильтры › Фильтры масляные</t>
        </is>
      </c>
      <c r="B926" s="0" t="inlineStr">
        <is>
          <t xml:space="preserve">VIC</t>
        </is>
      </c>
      <c r="C926" s="0" t="inlineStr">
        <is>
          <t xml:space="preserve">Фильтр маслянный VIC C-216</t>
        </is>
      </c>
      <c r="E926" s="4">
        <v>980</v>
      </c>
      <c r="G926" s="0" t="inlineStr">
        <is>
          <t xml:space="preserve">В наличии</t>
        </is>
      </c>
      <c r="H926" s="8">
        <v>1</v>
      </c>
      <c r="J926" s="7" t="str">
        <f>HYPERLINK("https://klvmarket.ru/catalog/avtoprinadlezhnosti/filtry/maslyanye/filtr_maslyannyy_vic_c_216/","открыть")</f>
        <v>открыть</v>
      </c>
    </row>
    <row r="927">
      <c r="A927" s="0" t="inlineStr">
        <is>
          <t xml:space="preserve">Автопринадлежности › Фильтры › Фильтры масляные</t>
        </is>
      </c>
      <c r="B927" s="0" t="inlineStr">
        <is>
          <t xml:space="preserve">VIC</t>
        </is>
      </c>
      <c r="C927" s="0" t="inlineStr">
        <is>
          <t xml:space="preserve">Фильтр маслянный VIC C-217</t>
        </is>
      </c>
      <c r="E927" s="4">
        <v>1200</v>
      </c>
      <c r="G927" s="0" t="inlineStr">
        <is>
          <t xml:space="preserve">В наличии</t>
        </is>
      </c>
      <c r="H927" s="8">
        <v>1</v>
      </c>
      <c r="J927" s="7" t="str">
        <f>HYPERLINK("https://klvmarket.ru/catalog/avtoprinadlezhnosti/filtry/maslyanye/filtr_maslyannyy_vic_c_217/","открыть")</f>
        <v>открыть</v>
      </c>
    </row>
    <row r="928">
      <c r="A928" s="0" t="inlineStr">
        <is>
          <t xml:space="preserve">Автопринадлежности › Фильтры › Фильтры масляные</t>
        </is>
      </c>
      <c r="B928" s="0" t="inlineStr">
        <is>
          <t xml:space="preserve">VIC</t>
        </is>
      </c>
      <c r="C928" s="0" t="inlineStr">
        <is>
          <t xml:space="preserve">Фильтр маслянный VIC C-218</t>
        </is>
      </c>
      <c r="E928" s="4">
        <v>480</v>
      </c>
      <c r="G928" s="0" t="inlineStr">
        <is>
          <t xml:space="preserve">В наличии</t>
        </is>
      </c>
      <c r="H928" s="8">
        <v>2</v>
      </c>
      <c r="J928" s="7" t="str">
        <f>HYPERLINK("https://klvmarket.ru/catalog/avtoprinadlezhnosti/filtry/maslyanye/filtr_maslyannyy_vic_c_218/","открыть")</f>
        <v>открыть</v>
      </c>
    </row>
    <row r="929">
      <c r="A929" s="0" t="inlineStr">
        <is>
          <t xml:space="preserve">Автопринадлежности › Фильтры › Фильтры масляные</t>
        </is>
      </c>
      <c r="B929" s="0" t="inlineStr">
        <is>
          <t xml:space="preserve">VIC</t>
        </is>
      </c>
      <c r="C929" s="0" t="inlineStr">
        <is>
          <t xml:space="preserve">Фильтр маслянный VIC C-220</t>
        </is>
      </c>
      <c r="E929" s="2" t="inlineStr">
        <is>
          <t xml:space="preserve">по запросу</t>
        </is>
      </c>
      <c r="J929" s="7" t="str">
        <f>HYPERLINK("https://klvmarket.ru/catalog/avtoprinadlezhnosti/filtry/maslyanye/filtr_maslyannyy_vic_c_220/","открыть")</f>
        <v>открыть</v>
      </c>
    </row>
    <row r="930">
      <c r="A930" s="0" t="inlineStr">
        <is>
          <t xml:space="preserve">Автопринадлежности › Фильтры › Фильтры масляные</t>
        </is>
      </c>
      <c r="B930" s="0" t="inlineStr">
        <is>
          <t xml:space="preserve">VIC</t>
        </is>
      </c>
      <c r="C930" s="0" t="inlineStr">
        <is>
          <t xml:space="preserve">Фильтр маслянный VIC C-303</t>
        </is>
      </c>
      <c r="E930" s="4">
        <v>400</v>
      </c>
      <c r="G930" s="0" t="inlineStr">
        <is>
          <t xml:space="preserve">В наличии</t>
        </is>
      </c>
      <c r="H930" s="8">
        <v>1</v>
      </c>
      <c r="J930" s="7" t="str">
        <f>HYPERLINK("https://klvmarket.ru/catalog/avtoprinadlezhnosti/filtry/maslyanye/filtr_maslyannyy_vic_c_303/","открыть")</f>
        <v>открыть</v>
      </c>
    </row>
    <row r="931">
      <c r="A931" s="0" t="inlineStr">
        <is>
          <t xml:space="preserve">Автопринадлежности › Фильтры › Фильтры масляные</t>
        </is>
      </c>
      <c r="B931" s="0" t="inlineStr">
        <is>
          <t xml:space="preserve">VIC</t>
        </is>
      </c>
      <c r="C931" s="0" t="inlineStr">
        <is>
          <t xml:space="preserve">Фильтр маслянный VIC C-307</t>
        </is>
      </c>
      <c r="E931" s="4">
        <v>260</v>
      </c>
      <c r="G931" s="0" t="inlineStr">
        <is>
          <t xml:space="preserve">По запросу</t>
        </is>
      </c>
      <c r="H931" s="8">
        <v>1</v>
      </c>
      <c r="J931" s="7" t="str">
        <f>HYPERLINK("https://klvmarket.ru/catalog/avtoprinadlezhnosti/filtry/maslyanye/filtr_maslyannyy_vic_c_307/","открыть")</f>
        <v>открыть</v>
      </c>
    </row>
    <row r="932">
      <c r="A932" s="0" t="inlineStr">
        <is>
          <t xml:space="preserve">Автопринадлежности › Фильтры › Фильтры масляные</t>
        </is>
      </c>
      <c r="B932" s="0" t="inlineStr">
        <is>
          <t xml:space="preserve">VIC</t>
        </is>
      </c>
      <c r="C932" s="0" t="inlineStr">
        <is>
          <t xml:space="preserve">Фильтр маслянный VIC C-316</t>
        </is>
      </c>
      <c r="E932" s="4">
        <v>300</v>
      </c>
      <c r="G932" s="0" t="inlineStr">
        <is>
          <t xml:space="preserve">В наличии</t>
        </is>
      </c>
      <c r="H932" s="8">
        <v>1</v>
      </c>
      <c r="J932" s="7" t="str">
        <f>HYPERLINK("https://klvmarket.ru/catalog/avtoprinadlezhnosti/filtry/maslyanye/filtr_maslyannyy_vic_c_316/","открыть")</f>
        <v>открыть</v>
      </c>
    </row>
    <row r="933">
      <c r="A933" s="0" t="inlineStr">
        <is>
          <t xml:space="preserve">Автопринадлежности › Фильтры › Фильтры масляные</t>
        </is>
      </c>
      <c r="B933" s="0" t="inlineStr">
        <is>
          <t xml:space="preserve">VIC</t>
        </is>
      </c>
      <c r="C933" s="0" t="inlineStr">
        <is>
          <t xml:space="preserve">Фильтр маслянный VIC C-318</t>
        </is>
      </c>
      <c r="E933" s="2" t="inlineStr">
        <is>
          <t xml:space="preserve">по запросу</t>
        </is>
      </c>
      <c r="H933" s="8">
        <v>1</v>
      </c>
      <c r="J933" s="7" t="str">
        <f>HYPERLINK("https://klvmarket.ru/catalog/avtoprinadlezhnosti/filtry/maslyanye/filtr_maslyannyy_vic_c_318/","открыть")</f>
        <v>открыть</v>
      </c>
    </row>
    <row r="934">
      <c r="A934" s="0" t="inlineStr">
        <is>
          <t xml:space="preserve">Автопринадлежности › Фильтры › Фильтры масляные</t>
        </is>
      </c>
      <c r="B934" s="0" t="inlineStr">
        <is>
          <t xml:space="preserve">VIC</t>
        </is>
      </c>
      <c r="C934" s="0" t="inlineStr">
        <is>
          <t xml:space="preserve">Фильтр маслянный VIC C-413</t>
        </is>
      </c>
      <c r="E934" s="4">
        <v>400</v>
      </c>
      <c r="G934" s="0" t="inlineStr">
        <is>
          <t xml:space="preserve">В наличии</t>
        </is>
      </c>
      <c r="H934" s="8">
        <v>1</v>
      </c>
      <c r="J934" s="7" t="str">
        <f>HYPERLINK("https://klvmarket.ru/catalog/avtoprinadlezhnosti/filtry/maslyanye/filtr_maslyannyy_vic_c_413/","открыть")</f>
        <v>открыть</v>
      </c>
    </row>
    <row r="935">
      <c r="A935" s="0" t="inlineStr">
        <is>
          <t xml:space="preserve">Автопринадлежности › Фильтры › Фильтры масляные</t>
        </is>
      </c>
      <c r="B935" s="0" t="inlineStr">
        <is>
          <t xml:space="preserve">VIC</t>
        </is>
      </c>
      <c r="C935" s="0" t="inlineStr">
        <is>
          <t xml:space="preserve">Фильтр маслянный VIC C-415</t>
        </is>
      </c>
      <c r="E935" s="2" t="inlineStr">
        <is>
          <t xml:space="preserve">по запросу</t>
        </is>
      </c>
      <c r="G935" s="0" t="inlineStr">
        <is>
          <t xml:space="preserve">По запросу</t>
        </is>
      </c>
      <c r="J935" s="7" t="str">
        <f>HYPERLINK("https://klvmarket.ru/catalog/avtoprinadlezhnosti/filtry/maslyanye/filtr_maslyannyy_vic_c_415/","открыть")</f>
        <v>открыть</v>
      </c>
    </row>
    <row r="936">
      <c r="A936" s="0" t="inlineStr">
        <is>
          <t xml:space="preserve">Автопринадлежности › Фильтры › Фильтры масляные</t>
        </is>
      </c>
      <c r="B936" s="0" t="inlineStr">
        <is>
          <t xml:space="preserve">VIC</t>
        </is>
      </c>
      <c r="C936" s="0" t="inlineStr">
        <is>
          <t xml:space="preserve">Фильтр маслянный VIC C-417</t>
        </is>
      </c>
      <c r="E936" s="4">
        <v>400</v>
      </c>
      <c r="G936" s="0" t="inlineStr">
        <is>
          <t xml:space="preserve">В наличии</t>
        </is>
      </c>
      <c r="H936" s="8">
        <v>1</v>
      </c>
      <c r="J936" s="7" t="str">
        <f>HYPERLINK("https://klvmarket.ru/catalog/avtoprinadlezhnosti/filtry/maslyanye/filtr_maslyannyy_vic_c_417/","открыть")</f>
        <v>открыть</v>
      </c>
    </row>
    <row r="937">
      <c r="A937" s="0" t="inlineStr">
        <is>
          <t xml:space="preserve">Автопринадлежности › Фильтры › Фильтры масляные</t>
        </is>
      </c>
      <c r="B937" s="0" t="inlineStr">
        <is>
          <t xml:space="preserve">VIC</t>
        </is>
      </c>
      <c r="C937" s="0" t="inlineStr">
        <is>
          <t xml:space="preserve">Фильтр маслянный VIC C-420</t>
        </is>
      </c>
      <c r="E937" s="4">
        <v>400</v>
      </c>
      <c r="G937" s="0" t="inlineStr">
        <is>
          <t xml:space="preserve">В наличии</t>
        </is>
      </c>
      <c r="H937" s="8">
        <v>1</v>
      </c>
      <c r="J937" s="7" t="str">
        <f>HYPERLINK("https://klvmarket.ru/catalog/avtoprinadlezhnosti/filtry/maslyanye/filtr_maslyannyy_vic_c_420/","открыть")</f>
        <v>открыть</v>
      </c>
    </row>
    <row r="938">
      <c r="A938" s="0" t="inlineStr">
        <is>
          <t xml:space="preserve">Автопринадлежности › Фильтры › Фильтры масляные</t>
        </is>
      </c>
      <c r="B938" s="0" t="inlineStr">
        <is>
          <t xml:space="preserve">VIC</t>
        </is>
      </c>
      <c r="C938" s="0" t="inlineStr">
        <is>
          <t xml:space="preserve">Фильтр маслянный VIC C-512</t>
        </is>
      </c>
      <c r="E938" s="4">
        <v>400</v>
      </c>
      <c r="G938" s="0" t="inlineStr">
        <is>
          <t xml:space="preserve">В наличии</t>
        </is>
      </c>
      <c r="H938" s="8">
        <v>1</v>
      </c>
      <c r="J938" s="7" t="str">
        <f>HYPERLINK("https://klvmarket.ru/catalog/avtoprinadlezhnosti/filtry/maslyanye/filtr_maslyannyy_vic_c_512/","открыть")</f>
        <v>открыть</v>
      </c>
    </row>
    <row r="939">
      <c r="A939" s="0" t="inlineStr">
        <is>
          <t xml:space="preserve">Автопринадлежности › Фильтры › Фильтры масляные</t>
        </is>
      </c>
      <c r="B939" s="0" t="inlineStr">
        <is>
          <t xml:space="preserve">VIC</t>
        </is>
      </c>
      <c r="C939" s="0" t="inlineStr">
        <is>
          <t xml:space="preserve">Фильтр маслянный VIC C-517</t>
        </is>
      </c>
      <c r="E939" s="4">
        <v>800</v>
      </c>
      <c r="G939" s="0" t="inlineStr">
        <is>
          <t xml:space="preserve">В наличии</t>
        </is>
      </c>
      <c r="H939" s="8">
        <v>1</v>
      </c>
      <c r="J939" s="7" t="str">
        <f>HYPERLINK("https://klvmarket.ru/catalog/avtoprinadlezhnosti/filtry/maslyanye/filtr_maslyannyy_vic_c_517/","открыть")</f>
        <v>открыть</v>
      </c>
    </row>
    <row r="940">
      <c r="A940" s="0" t="inlineStr">
        <is>
          <t xml:space="preserve">Автопринадлежности › Фильтры › Фильтры масляные</t>
        </is>
      </c>
      <c r="B940" s="0" t="inlineStr">
        <is>
          <t xml:space="preserve">VIC</t>
        </is>
      </c>
      <c r="C940" s="0" t="inlineStr">
        <is>
          <t xml:space="preserve">Фильтр маслянный VIC C-521</t>
        </is>
      </c>
      <c r="E940" s="4">
        <v>1100</v>
      </c>
      <c r="G940" s="0" t="inlineStr">
        <is>
          <t xml:space="preserve">В наличии</t>
        </is>
      </c>
      <c r="H940" s="8">
        <v>1</v>
      </c>
      <c r="J940" s="7" t="str">
        <f>HYPERLINK("https://klvmarket.ru/catalog/avtoprinadlezhnosti/filtry/maslyanye/filtr_maslyannyy_vic_c_521/","открыть")</f>
        <v>открыть</v>
      </c>
    </row>
    <row r="941">
      <c r="A941" s="0" t="inlineStr">
        <is>
          <t xml:space="preserve">Автопринадлежности › Фильтры › Фильтры масляные</t>
        </is>
      </c>
      <c r="B941" s="0" t="inlineStr">
        <is>
          <t xml:space="preserve">VIC</t>
        </is>
      </c>
      <c r="C941" s="0" t="inlineStr">
        <is>
          <t xml:space="preserve">Фильтр маслянный VIC C-604</t>
        </is>
      </c>
      <c r="E941" s="4">
        <v>1100</v>
      </c>
      <c r="G941" s="0" t="inlineStr">
        <is>
          <t xml:space="preserve">В наличии</t>
        </is>
      </c>
      <c r="H941" s="8">
        <v>1</v>
      </c>
      <c r="J941" s="7" t="str">
        <f>HYPERLINK("https://klvmarket.ru/catalog/avtoprinadlezhnosti/filtry/maslyanye/filtr_maslyannyy_vic_c_604/","открыть")</f>
        <v>открыть</v>
      </c>
    </row>
    <row r="942">
      <c r="A942" s="0" t="inlineStr">
        <is>
          <t xml:space="preserve">Автопринадлежности › Фильтры › Фильтры масляные</t>
        </is>
      </c>
      <c r="B942" s="0" t="inlineStr">
        <is>
          <t xml:space="preserve">VIC</t>
        </is>
      </c>
      <c r="C942" s="0" t="inlineStr">
        <is>
          <t xml:space="preserve">Фильтр маслянный VIC C-607</t>
        </is>
      </c>
      <c r="E942" s="4">
        <v>1200</v>
      </c>
      <c r="G942" s="0" t="inlineStr">
        <is>
          <t xml:space="preserve">В наличии</t>
        </is>
      </c>
      <c r="H942" s="8">
        <v>1</v>
      </c>
      <c r="J942" s="7" t="str">
        <f>HYPERLINK("https://klvmarket.ru/catalog/avtoprinadlezhnosti/filtry/maslyanye/filtr_maslyannyy_vic_c_607/","открыть")</f>
        <v>открыть</v>
      </c>
    </row>
    <row r="943">
      <c r="A943" s="0" t="inlineStr">
        <is>
          <t xml:space="preserve">Автопринадлежности › Фильтры › Фильтры масляные</t>
        </is>
      </c>
      <c r="B943" s="0" t="inlineStr">
        <is>
          <t xml:space="preserve">VIC</t>
        </is>
      </c>
      <c r="C943" s="0" t="inlineStr">
        <is>
          <t xml:space="preserve">Фильтр маслянный VIC C-608</t>
        </is>
      </c>
      <c r="E943" s="4">
        <v>1100</v>
      </c>
      <c r="G943" s="0" t="inlineStr">
        <is>
          <t xml:space="preserve">В наличии</t>
        </is>
      </c>
      <c r="H943" s="8">
        <v>1</v>
      </c>
      <c r="J943" s="7" t="str">
        <f>HYPERLINK("https://klvmarket.ru/catalog/avtoprinadlezhnosti/filtry/maslyanye/filtr_maslyannyy_vic_c_608/","открыть")</f>
        <v>открыть</v>
      </c>
    </row>
    <row r="944">
      <c r="A944" s="0" t="inlineStr">
        <is>
          <t xml:space="preserve">Автопринадлежности › Фильтры › Фильтры масляные</t>
        </is>
      </c>
      <c r="B944" s="0" t="inlineStr">
        <is>
          <t xml:space="preserve">VIC</t>
        </is>
      </c>
      <c r="C944" s="0" t="inlineStr">
        <is>
          <t xml:space="preserve">Фильтр маслянный VIC C-805</t>
        </is>
      </c>
      <c r="E944" s="4">
        <v>360</v>
      </c>
      <c r="G944" s="0" t="inlineStr">
        <is>
          <t xml:space="preserve">В наличии</t>
        </is>
      </c>
      <c r="H944" s="8">
        <v>1</v>
      </c>
      <c r="J944" s="7" t="str">
        <f>HYPERLINK("https://klvmarket.ru/catalog/avtoprinadlezhnosti/filtry/maslyanye/filtr_maslyannyy_vic_c_805_s_1701/","открыть")</f>
        <v>открыть</v>
      </c>
    </row>
    <row r="945">
      <c r="A945" s="0" t="inlineStr">
        <is>
          <t xml:space="preserve">Автопринадлежности › Фильтры › Фильтры масляные</t>
        </is>
      </c>
      <c r="B945" s="0" t="inlineStr">
        <is>
          <t xml:space="preserve">VIC</t>
        </is>
      </c>
      <c r="C945" s="0" t="inlineStr">
        <is>
          <t xml:space="preserve">Фильтр маслянный VIC C-808</t>
        </is>
      </c>
      <c r="E945" s="4">
        <v>360</v>
      </c>
      <c r="G945" s="0" t="inlineStr">
        <is>
          <t xml:space="preserve">В наличии</t>
        </is>
      </c>
      <c r="H945" s="8">
        <v>2</v>
      </c>
      <c r="J945" s="7" t="str">
        <f>HYPERLINK("https://klvmarket.ru/catalog/avtoprinadlezhnosti/filtry/maslyanye/filtr_maslyannyy_vic_c_808/","открыть")</f>
        <v>открыть</v>
      </c>
    </row>
    <row r="946">
      <c r="A946" s="0" t="inlineStr">
        <is>
          <t xml:space="preserve">Автопринадлежности › Фильтры › Фильтры масляные</t>
        </is>
      </c>
      <c r="B946" s="0" t="inlineStr">
        <is>
          <t xml:space="preserve">VIC</t>
        </is>
      </c>
      <c r="C946" s="0" t="inlineStr">
        <is>
          <t xml:space="preserve">Фильтр маслянный VIC C-902</t>
        </is>
      </c>
      <c r="E946" s="4">
        <v>350</v>
      </c>
      <c r="G946" s="0" t="inlineStr">
        <is>
          <t xml:space="preserve">В наличии</t>
        </is>
      </c>
      <c r="H946" s="8">
        <v>1</v>
      </c>
      <c r="J946" s="7" t="str">
        <f>HYPERLINK("https://klvmarket.ru/catalog/avtoprinadlezhnosti/filtry/maslyanye/filtr_maslyannyy_vic_c_902/","открыть")</f>
        <v>открыть</v>
      </c>
    </row>
    <row r="947">
      <c r="A947" s="0" t="inlineStr">
        <is>
          <t xml:space="preserve">Автопринадлежности › Фильтры › Фильтры масляные</t>
        </is>
      </c>
      <c r="B947" s="0" t="inlineStr">
        <is>
          <t xml:space="preserve">VIC</t>
        </is>
      </c>
      <c r="C947" s="0" t="inlineStr">
        <is>
          <t xml:space="preserve">Фильтр маслянный VIC C-931</t>
        </is>
      </c>
      <c r="E947" s="2" t="inlineStr">
        <is>
          <t xml:space="preserve">по запросу</t>
        </is>
      </c>
      <c r="G947" s="0" t="inlineStr">
        <is>
          <t xml:space="preserve">Под заказ</t>
        </is>
      </c>
      <c r="J947" s="7" t="str">
        <f>HYPERLINK("https://klvmarket.ru/catalog/avtoprinadlezhnosti/filtry/maslyanye/filtr_maslyannyy_vic_c_931/","открыть")</f>
        <v>открыть</v>
      </c>
    </row>
    <row r="948">
      <c r="A948" s="0" t="inlineStr">
        <is>
          <t xml:space="preserve">Автопринадлежности › Фильтры › Фильтры масляные</t>
        </is>
      </c>
      <c r="B948" s="0" t="inlineStr">
        <is>
          <t xml:space="preserve">JS Asakashi</t>
        </is>
      </c>
      <c r="C948" s="0" t="inlineStr">
        <is>
          <t xml:space="preserve">Фильтр масляный ASAKASHI JS C219J (VIC C219/204, SAKURA С6101, BIO219)</t>
        </is>
      </c>
      <c r="E948" s="2" t="inlineStr">
        <is>
          <t xml:space="preserve">по запросу</t>
        </is>
      </c>
      <c r="G948" s="0" t="inlineStr">
        <is>
          <t xml:space="preserve">Нет в наличии</t>
        </is>
      </c>
      <c r="J948" s="7" t="str">
        <f>HYPERLINK("https://klvmarket.ru/catalog/avtoprinadlezhnosti/filtry/maslyanye/asakashi_js_c219j_vic_c219_204_sakura_s6101_bio219/","открыть")</f>
        <v>открыть</v>
      </c>
    </row>
    <row r="949">
      <c r="A949" s="0" t="inlineStr">
        <is>
          <t xml:space="preserve">Автопринадлежности › Фильтры › Фильтры масляные</t>
        </is>
      </c>
      <c r="B949" s="0" t="inlineStr">
        <is>
          <t xml:space="preserve">JS Asakashi</t>
        </is>
      </c>
      <c r="C949" s="0" t="inlineStr">
        <is>
          <t xml:space="preserve">Фильтр масляный ASAKASHI JS C220J (VIC C220, SAKURA С1894)</t>
        </is>
      </c>
      <c r="E949" s="2" t="inlineStr">
        <is>
          <t xml:space="preserve">по запросу</t>
        </is>
      </c>
      <c r="G949" s="0" t="inlineStr">
        <is>
          <t xml:space="preserve">Нет в наличии</t>
        </is>
      </c>
      <c r="J949" s="7" t="str">
        <f>HYPERLINK("https://klvmarket.ru/catalog/avtoprinadlezhnosti/filtry/maslyanye/asakashi_js_c220j_vic_c220_sakura_s1894/","открыть")</f>
        <v>открыть</v>
      </c>
    </row>
    <row r="950">
      <c r="A950" s="0" t="inlineStr">
        <is>
          <t xml:space="preserve">Автопринадлежности › Фильтры › Фильтры масляные</t>
        </is>
      </c>
      <c r="C950" s="0" t="inlineStr">
        <is>
          <t xml:space="preserve">Фильтр масляный ASAKASHI JS C521J</t>
        </is>
      </c>
      <c r="E950" s="4">
        <v>690</v>
      </c>
      <c r="G950" s="0" t="inlineStr">
        <is>
          <t xml:space="preserve">В наличии</t>
        </is>
      </c>
      <c r="H950" s="8">
        <v>1</v>
      </c>
      <c r="J950" s="7" t="str">
        <f>HYPERLINK("https://klvmarket.ru/catalog/avtoprinadlezhnosti/filtry/maslyanye/filtr_maslyanyy_asakashi_js_c521j/","открыть")</f>
        <v>открыть</v>
      </c>
    </row>
    <row r="951">
      <c r="A951" s="0" t="inlineStr">
        <is>
          <t xml:space="preserve">Автопринадлежности › Фильтры › Фильтры масляные</t>
        </is>
      </c>
      <c r="B951" s="0" t="inlineStr">
        <is>
          <t xml:space="preserve">JS Asakashi</t>
        </is>
      </c>
      <c r="C951" s="0" t="inlineStr">
        <is>
          <t xml:space="preserve">Фильтр масляный ASAKASHI JS C608J (VIC C608, SAKURA AC 1318)</t>
        </is>
      </c>
      <c r="E951" s="4">
        <v>822</v>
      </c>
      <c r="G951" s="0" t="inlineStr">
        <is>
          <t xml:space="preserve">Под заказ</t>
        </is>
      </c>
      <c r="H951" s="8">
        <v>1</v>
      </c>
      <c r="J951" s="7" t="str">
        <f>HYPERLINK("https://klvmarket.ru/catalog/avtoprinadlezhnosti/filtry/maslyanye/asakashi_js_c608j_vic_c608_sakura_ac_1318/","открыть")</f>
        <v>открыть</v>
      </c>
    </row>
    <row r="952">
      <c r="A952" s="0" t="inlineStr">
        <is>
          <t xml:space="preserve">Автопринадлежности › Фильтры › Фильтры масляные</t>
        </is>
      </c>
      <c r="B952" s="0" t="inlineStr">
        <is>
          <t xml:space="preserve">JS Asakashi</t>
        </is>
      </c>
      <c r="C952" s="0" t="inlineStr">
        <is>
          <t xml:space="preserve">Фильтр масляный ASAKASHI JS OE577J</t>
        </is>
      </c>
      <c r="E952" s="4">
        <v>1043</v>
      </c>
      <c r="G952" s="0" t="inlineStr">
        <is>
          <t xml:space="preserve">Под заказ</t>
        </is>
      </c>
      <c r="H952" s="8">
        <v>1</v>
      </c>
      <c r="J952" s="7" t="str">
        <f>HYPERLINK("https://klvmarket.ru/catalog/avtoprinadlezhnosti/filtry/maslyanye/asakashi_js_oe577j_/","открыть")</f>
        <v>открыть</v>
      </c>
    </row>
    <row r="953">
      <c r="A953" s="0" t="inlineStr">
        <is>
          <t xml:space="preserve">Автопринадлежности › Фильтры › Фильтры масляные</t>
        </is>
      </c>
      <c r="C953" s="0" t="inlineStr">
        <is>
          <t xml:space="preserve">Фильтр масляный BIG GB1085</t>
        </is>
      </c>
      <c r="E953" s="4">
        <v>420</v>
      </c>
      <c r="G953" s="0" t="inlineStr">
        <is>
          <t xml:space="preserve">В наличии</t>
        </is>
      </c>
      <c r="H953" s="8">
        <v>1</v>
      </c>
      <c r="J953" s="7" t="str">
        <f>HYPERLINK("https://klvmarket.ru/catalog/avtoprinadlezhnosti/filtry/maslyanye/filtr_maslyanyy_big_gb1085/","открыть")</f>
        <v>открыть</v>
      </c>
    </row>
    <row r="954">
      <c r="A954" s="0" t="inlineStr">
        <is>
          <t xml:space="preserve">Автопринадлежности › Фильтры › Фильтры масляные</t>
        </is>
      </c>
      <c r="B954" s="0" t="inlineStr">
        <is>
          <t xml:space="preserve">BRONCO</t>
        </is>
      </c>
      <c r="C954" s="0" t="inlineStr">
        <is>
          <t xml:space="preserve">Фильтр масляный BRONCO BRO-0503 (O-117)</t>
        </is>
      </c>
      <c r="E954" s="2" t="inlineStr">
        <is>
          <t xml:space="preserve">по запросу</t>
        </is>
      </c>
      <c r="G954" s="0" t="inlineStr">
        <is>
          <t xml:space="preserve">Нет в наличии</t>
        </is>
      </c>
      <c r="J954" s="7" t="str">
        <f>HYPERLINK("https://klvmarket.ru/catalog/avtoprinadlezhnosti/filtry/maslyanye/bronco_bro_0503_o_117/","открыть")</f>
        <v>открыть</v>
      </c>
    </row>
    <row r="955">
      <c r="A955" s="0" t="inlineStr">
        <is>
          <t xml:space="preserve">Автопринадлежности › Фильтры › Фильтры масляные</t>
        </is>
      </c>
      <c r="B955" s="0" t="inlineStr">
        <is>
          <t xml:space="preserve">BUIL</t>
        </is>
      </c>
      <c r="C955" s="0" t="inlineStr">
        <is>
          <t xml:space="preserve">Фильтр масляный BUIL BIO-101 (VIC C101 , SAKURA C1121)</t>
        </is>
      </c>
      <c r="E955" s="2" t="inlineStr">
        <is>
          <t xml:space="preserve">по запросу</t>
        </is>
      </c>
      <c r="G955" s="0" t="inlineStr">
        <is>
          <t xml:space="preserve">Нет в наличии</t>
        </is>
      </c>
      <c r="J955" s="7" t="str">
        <f>HYPERLINK("https://klvmarket.ru/catalog/avtoprinadlezhnosti/filtry/maslyanye/buil_bio_101_vic_c101_sakura_c1121_/","открыть")</f>
        <v>открыть</v>
      </c>
    </row>
    <row r="956">
      <c r="A956" s="0" t="inlineStr">
        <is>
          <t xml:space="preserve">Автопринадлежности › Фильтры › Фильтры масляные</t>
        </is>
      </c>
      <c r="B956" s="0" t="inlineStr">
        <is>
          <t xml:space="preserve">BUIL</t>
        </is>
      </c>
      <c r="C956" s="0" t="inlineStr">
        <is>
          <t xml:space="preserve">Фильтр масляный BUIL BIO-110 (FQ/VIC, SAKURA C1109)</t>
        </is>
      </c>
      <c r="E956" s="2" t="inlineStr">
        <is>
          <t xml:space="preserve">по запросу</t>
        </is>
      </c>
      <c r="G956" s="0" t="inlineStr">
        <is>
          <t xml:space="preserve">Нет в наличии</t>
        </is>
      </c>
      <c r="J956" s="7" t="str">
        <f>HYPERLINK("https://klvmarket.ru/catalog/avtoprinadlezhnosti/filtry/maslyanye/buil_bio_110_fq_vic_sakura_c1109/","открыть")</f>
        <v>открыть</v>
      </c>
    </row>
    <row r="957">
      <c r="A957" s="0" t="inlineStr">
        <is>
          <t xml:space="preserve">Автопринадлежности › Фильтры › Фильтры масляные</t>
        </is>
      </c>
      <c r="B957" s="0" t="inlineStr">
        <is>
          <t xml:space="preserve">BUIL</t>
        </is>
      </c>
      <c r="C957" s="0" t="inlineStr">
        <is>
          <t xml:space="preserve">Фильтр масляный BUIL BIO-113</t>
        </is>
      </c>
      <c r="E957" s="2" t="inlineStr">
        <is>
          <t xml:space="preserve">по запросу</t>
        </is>
      </c>
      <c r="G957" s="0" t="inlineStr">
        <is>
          <t xml:space="preserve">Нет в наличии</t>
        </is>
      </c>
      <c r="J957" s="7" t="str">
        <f>HYPERLINK("https://klvmarket.ru/catalog/avtoprinadlezhnosti/filtry/maslyanye/buil_bio_113/","открыть")</f>
        <v>открыть</v>
      </c>
    </row>
    <row r="958">
      <c r="A958" s="0" t="inlineStr">
        <is>
          <t xml:space="preserve">Автопринадлежности › Фильтры › Фильтры масляные</t>
        </is>
      </c>
      <c r="B958" s="0" t="inlineStr">
        <is>
          <t xml:space="preserve">BUIL</t>
        </is>
      </c>
      <c r="C958" s="0" t="inlineStr">
        <is>
          <t xml:space="preserve">Фильтр масляный BUIL BIO-114 (FQ/VIC, SAKURA C1141)</t>
        </is>
      </c>
      <c r="E958" s="4">
        <v>161</v>
      </c>
      <c r="G958" s="0" t="inlineStr">
        <is>
          <t xml:space="preserve">Под заказ</t>
        </is>
      </c>
      <c r="H958" s="8">
        <v>3</v>
      </c>
      <c r="J958" s="7" t="str">
        <f>HYPERLINK("https://klvmarket.ru/catalog/avtoprinadlezhnosti/filtry/maslyanye/buil_bio_114_fq_vic_sakura_c1141/","открыть")</f>
        <v>открыть</v>
      </c>
    </row>
    <row r="959">
      <c r="A959" s="0" t="inlineStr">
        <is>
          <t xml:space="preserve">Автопринадлежности › Фильтры › Фильтры масляные</t>
        </is>
      </c>
      <c r="B959" s="0" t="inlineStr">
        <is>
          <t xml:space="preserve">BUIL</t>
        </is>
      </c>
      <c r="C959" s="0" t="inlineStr">
        <is>
          <t xml:space="preserve">Фильтр масляный BUIL BIO-207 (FQ/VIC, SAKURA C1805)</t>
        </is>
      </c>
      <c r="E959" s="2" t="inlineStr">
        <is>
          <t xml:space="preserve">по запросу</t>
        </is>
      </c>
      <c r="G959" s="0" t="inlineStr">
        <is>
          <t xml:space="preserve">Нет в наличии</t>
        </is>
      </c>
      <c r="J959" s="7" t="str">
        <f>HYPERLINK("https://klvmarket.ru/catalog/avtoprinadlezhnosti/filtry/maslyanye/buil_bio_207_fq_vic_sakura_c1805/","открыть")</f>
        <v>открыть</v>
      </c>
    </row>
    <row r="960">
      <c r="A960" s="0" t="inlineStr">
        <is>
          <t xml:space="preserve">Автопринадлежности › Фильтры › Фильтры масляные</t>
        </is>
      </c>
      <c r="B960" s="0" t="inlineStr">
        <is>
          <t xml:space="preserve">BUIL</t>
        </is>
      </c>
      <c r="C960" s="0" t="inlineStr">
        <is>
          <t xml:space="preserve">Фильтр масляный BUIL BIO-218 (FQ/VIC, SAKURA C1814)</t>
        </is>
      </c>
      <c r="E960" s="2" t="inlineStr">
        <is>
          <t xml:space="preserve">по запросу</t>
        </is>
      </c>
      <c r="G960" s="0" t="inlineStr">
        <is>
          <t xml:space="preserve">Нет в наличии</t>
        </is>
      </c>
      <c r="J960" s="7" t="str">
        <f>HYPERLINK("https://klvmarket.ru/catalog/avtoprinadlezhnosti/filtry/maslyanye/buil_bio_218_fq_vic_sakura_c1814/","открыть")</f>
        <v>открыть</v>
      </c>
    </row>
    <row r="961">
      <c r="A961" s="0" t="inlineStr">
        <is>
          <t xml:space="preserve">Автопринадлежности › Фильтры › Фильтры масляные</t>
        </is>
      </c>
      <c r="B961" s="0" t="inlineStr">
        <is>
          <t xml:space="preserve">BUIL</t>
        </is>
      </c>
      <c r="C961" s="0" t="inlineStr">
        <is>
          <t xml:space="preserve">Фильтр масляный BUIL BIO-222 (FQ/VIC, SAKURA C1819)</t>
        </is>
      </c>
      <c r="E961" s="2" t="inlineStr">
        <is>
          <t xml:space="preserve">по запросу</t>
        </is>
      </c>
      <c r="G961" s="0" t="inlineStr">
        <is>
          <t xml:space="preserve">Нет в наличии</t>
        </is>
      </c>
      <c r="J961" s="7" t="str">
        <f>HYPERLINK("https://klvmarket.ru/catalog/avtoprinadlezhnosti/filtry/maslyanye/buil_bio_222_fq_vic_sakura_c1819/","открыть")</f>
        <v>открыть</v>
      </c>
    </row>
    <row r="962">
      <c r="A962" s="0" t="inlineStr">
        <is>
          <t xml:space="preserve">Автопринадлежности › Фильтры › Фильтры масляные</t>
        </is>
      </c>
      <c r="B962" s="0" t="inlineStr">
        <is>
          <t xml:space="preserve">BUIL</t>
        </is>
      </c>
      <c r="C962" s="0" t="inlineStr">
        <is>
          <t xml:space="preserve">Фильтр масляный BUIL BIO-225 (VIC, SAKURA C1821)</t>
        </is>
      </c>
      <c r="E962" s="2" t="inlineStr">
        <is>
          <t xml:space="preserve">по запросу</t>
        </is>
      </c>
      <c r="G962" s="0" t="inlineStr">
        <is>
          <t xml:space="preserve">Нет в наличии</t>
        </is>
      </c>
      <c r="J962" s="7" t="str">
        <f>HYPERLINK("https://klvmarket.ru/catalog/avtoprinadlezhnosti/filtry/maslyanye/buil_bio_225_vic_sakura_c1821/","открыть")</f>
        <v>открыть</v>
      </c>
    </row>
    <row r="963">
      <c r="A963" s="0" t="inlineStr">
        <is>
          <t xml:space="preserve">Автопринадлежности › Фильтры › Фильтры масляные</t>
        </is>
      </c>
      <c r="B963" s="0" t="inlineStr">
        <is>
          <t xml:space="preserve">BUIL</t>
        </is>
      </c>
      <c r="C963" s="0" t="inlineStr">
        <is>
          <t xml:space="preserve">Фильтр масляный BUIL BIO-306 (VIC, SAKURA C10081, YUIL FILTER YOHY001/005)</t>
        </is>
      </c>
      <c r="E963" s="2" t="inlineStr">
        <is>
          <t xml:space="preserve">по запросу</t>
        </is>
      </c>
      <c r="G963" s="0" t="inlineStr">
        <is>
          <t xml:space="preserve">Нет в наличии</t>
        </is>
      </c>
      <c r="J963" s="7" t="str">
        <f>HYPERLINK("https://klvmarket.ru/catalog/avtoprinadlezhnosti/filtry/maslyanye/buil_bio_306_vic_sakura_c10081_yuil_filter_yohy001_005/","открыть")</f>
        <v>открыть</v>
      </c>
    </row>
    <row r="964">
      <c r="A964" s="0" t="inlineStr">
        <is>
          <t xml:space="preserve">Автопринадлежности › Фильтры › Фильтры масляные</t>
        </is>
      </c>
      <c r="B964" s="0" t="inlineStr">
        <is>
          <t xml:space="preserve">BUIL</t>
        </is>
      </c>
      <c r="C964" s="0" t="inlineStr">
        <is>
          <t xml:space="preserve">Фильтр масляный BUIL BIO-307 (С 1016BUIL BIO-307 (С 1016)</t>
        </is>
      </c>
      <c r="E964" s="2" t="inlineStr">
        <is>
          <t xml:space="preserve">по запросу</t>
        </is>
      </c>
      <c r="G964" s="0" t="inlineStr">
        <is>
          <t xml:space="preserve">Нет в наличии</t>
        </is>
      </c>
      <c r="J964" s="7" t="str">
        <f>HYPERLINK("https://klvmarket.ru/catalog/avtoprinadlezhnosti/filtry/maslyanye/buil_bio_307_s_1016buil_bio_307_s_1016/","открыть")</f>
        <v>открыть</v>
      </c>
    </row>
    <row r="965">
      <c r="A965" s="0" t="inlineStr">
        <is>
          <t xml:space="preserve">Автопринадлежности › Фильтры › Фильтры масляные</t>
        </is>
      </c>
      <c r="B965" s="0" t="inlineStr">
        <is>
          <t xml:space="preserve">BUIL</t>
        </is>
      </c>
      <c r="C965" s="0" t="inlineStr">
        <is>
          <t xml:space="preserve">Фильтр масляный BUIL BIO-313</t>
        </is>
      </c>
      <c r="E965" s="2" t="inlineStr">
        <is>
          <t xml:space="preserve">по запросу</t>
        </is>
      </c>
      <c r="G965" s="0" t="inlineStr">
        <is>
          <t xml:space="preserve">Нет в наличии</t>
        </is>
      </c>
      <c r="J965" s="7" t="str">
        <f>HYPERLINK("https://klvmarket.ru/catalog/avtoprinadlezhnosti/filtry/maslyanye/buil_bio_313/","открыть")</f>
        <v>открыть</v>
      </c>
    </row>
    <row r="966">
      <c r="A966" s="0" t="inlineStr">
        <is>
          <t xml:space="preserve">Автопринадлежности › Фильтры › Фильтры масляные</t>
        </is>
      </c>
      <c r="B966" s="0" t="inlineStr">
        <is>
          <t xml:space="preserve">BUIL</t>
        </is>
      </c>
      <c r="C966" s="0" t="inlineStr">
        <is>
          <t xml:space="preserve">Фильтр масляный BUIL BIO-316 (VIC, SAKURA C1013/1056)</t>
        </is>
      </c>
      <c r="E966" s="4">
        <v>150</v>
      </c>
      <c r="G966" s="0" t="inlineStr">
        <is>
          <t xml:space="preserve">Под заказ</t>
        </is>
      </c>
      <c r="H966" s="8">
        <v>1</v>
      </c>
      <c r="J966" s="7" t="str">
        <f>HYPERLINK("https://klvmarket.ru/catalog/avtoprinadlezhnosti/filtry/maslyanye/buil_bio_316_vic_sakura_c1013_1056/","открыть")</f>
        <v>открыть</v>
      </c>
    </row>
    <row r="967">
      <c r="A967" s="0" t="inlineStr">
        <is>
          <t xml:space="preserve">Автопринадлежности › Фильтры › Фильтры масляные</t>
        </is>
      </c>
      <c r="B967" s="0" t="inlineStr">
        <is>
          <t xml:space="preserve">BUIL</t>
        </is>
      </c>
      <c r="C967" s="0" t="inlineStr">
        <is>
          <t xml:space="preserve">Фильтр масляный BUIL BIO-409A (VIC, SAKURA C1717)</t>
        </is>
      </c>
      <c r="E967" s="2" t="inlineStr">
        <is>
          <t xml:space="preserve">по запросу</t>
        </is>
      </c>
      <c r="G967" s="0" t="inlineStr">
        <is>
          <t xml:space="preserve">Нет в наличии</t>
        </is>
      </c>
      <c r="J967" s="7" t="str">
        <f>HYPERLINK("https://klvmarket.ru/catalog/avtoprinadlezhnosti/filtry/maslyanye/buil_bio_409a_vic_sakura_c1717/","открыть")</f>
        <v>открыть</v>
      </c>
    </row>
    <row r="968">
      <c r="A968" s="0" t="inlineStr">
        <is>
          <t xml:space="preserve">Автопринадлежности › Фильтры › Фильтры масляные</t>
        </is>
      </c>
      <c r="B968" s="0" t="inlineStr">
        <is>
          <t xml:space="preserve">BUIL</t>
        </is>
      </c>
      <c r="C968" s="0" t="inlineStr">
        <is>
          <t xml:space="preserve">Фильтр масляный BUIL BIO-409А</t>
        </is>
      </c>
      <c r="E968" s="4">
        <v>330</v>
      </c>
      <c r="G968" s="0" t="inlineStr">
        <is>
          <t xml:space="preserve">В наличии</t>
        </is>
      </c>
      <c r="H968" s="8">
        <v>1</v>
      </c>
      <c r="J968" s="7" t="str">
        <f>HYPERLINK("https://klvmarket.ru/catalog/avtoprinadlezhnosti/filtry/maslyanye/filtr_maslyanyy_buil_bio_409a/","открыть")</f>
        <v>открыть</v>
      </c>
    </row>
    <row r="969">
      <c r="A969" s="0" t="inlineStr">
        <is>
          <t xml:space="preserve">Автопринадлежности › Фильтры › Фильтры масляные</t>
        </is>
      </c>
      <c r="B969" s="0" t="inlineStr">
        <is>
          <t xml:space="preserve">BUIL</t>
        </is>
      </c>
      <c r="C969" s="0" t="inlineStr">
        <is>
          <t xml:space="preserve">Фильтр масляный BUIL BIO-413 (VIC, SAKURA C1711/1713)</t>
        </is>
      </c>
      <c r="E969" s="2" t="inlineStr">
        <is>
          <t xml:space="preserve">по запросу</t>
        </is>
      </c>
      <c r="G969" s="0" t="inlineStr">
        <is>
          <t xml:space="preserve">Нет в наличии</t>
        </is>
      </c>
      <c r="J969" s="7" t="str">
        <f>HYPERLINK("https://klvmarket.ru/catalog/avtoprinadlezhnosti/filtry/maslyanye/buil_bio_413_vic_sakura_c1711_1713/","открыть")</f>
        <v>открыть</v>
      </c>
    </row>
    <row r="970">
      <c r="A970" s="0" t="inlineStr">
        <is>
          <t xml:space="preserve">Автопринадлежности › Фильтры › Фильтры масляные</t>
        </is>
      </c>
      <c r="B970" s="0" t="inlineStr">
        <is>
          <t xml:space="preserve">BUIL</t>
        </is>
      </c>
      <c r="C970" s="0" t="inlineStr">
        <is>
          <t xml:space="preserve">Фильтр масляный BUIL BIO-415 (FQ/VIC, SAKURA C1011/1056)</t>
        </is>
      </c>
      <c r="E970" s="2" t="inlineStr">
        <is>
          <t xml:space="preserve">по запросу</t>
        </is>
      </c>
      <c r="G970" s="0" t="inlineStr">
        <is>
          <t xml:space="preserve">Нет в наличии</t>
        </is>
      </c>
      <c r="J970" s="7" t="str">
        <f>HYPERLINK("https://klvmarket.ru/catalog/avtoprinadlezhnosti/filtry/maslyanye/buil_bio_415_fq_vic_sakura_c1011_1056/","открыть")</f>
        <v>открыть</v>
      </c>
    </row>
    <row r="971">
      <c r="A971" s="0" t="inlineStr">
        <is>
          <t xml:space="preserve">Автопринадлежности › Фильтры › Фильтры масляные</t>
        </is>
      </c>
      <c r="B971" s="0" t="inlineStr">
        <is>
          <t xml:space="preserve">BUIL</t>
        </is>
      </c>
      <c r="C971" s="0" t="inlineStr">
        <is>
          <t xml:space="preserve">Фильтр масляный BUIL BIO-503 (FQ/VIC, SAKURA C1004/1006)</t>
        </is>
      </c>
      <c r="E971" s="2" t="inlineStr">
        <is>
          <t xml:space="preserve">по запросу</t>
        </is>
      </c>
      <c r="G971" s="0" t="inlineStr">
        <is>
          <t xml:space="preserve">Нет в наличии</t>
        </is>
      </c>
      <c r="J971" s="7" t="str">
        <f>HYPERLINK("https://klvmarket.ru/catalog/avtoprinadlezhnosti/filtry/maslyanye/buil_bio_503_fq_vic_sakura_c1004_1006/","открыть")</f>
        <v>открыть</v>
      </c>
    </row>
    <row r="972">
      <c r="A972" s="0" t="inlineStr">
        <is>
          <t xml:space="preserve">Автопринадлежности › Фильтры › Фильтры масляные</t>
        </is>
      </c>
      <c r="B972" s="0" t="inlineStr">
        <is>
          <t xml:space="preserve">BUIL</t>
        </is>
      </c>
      <c r="C972" s="0" t="inlineStr">
        <is>
          <t xml:space="preserve">Фильтр масляный BUIL BIO-506 (FQ/VIC, SAKURA C1504, YUIL FILTER YOK005)</t>
        </is>
      </c>
      <c r="E972" s="2" t="inlineStr">
        <is>
          <t xml:space="preserve">по запросу</t>
        </is>
      </c>
      <c r="G972" s="0" t="inlineStr">
        <is>
          <t xml:space="preserve">Нет в наличии</t>
        </is>
      </c>
      <c r="J972" s="7" t="str">
        <f>HYPERLINK("https://klvmarket.ru/catalog/avtoprinadlezhnosti/filtry/maslyanye/buil_bio_506_fq_vic_sakura_c1504_yuil_filter_yok005/","открыть")</f>
        <v>открыть</v>
      </c>
    </row>
    <row r="973">
      <c r="A973" s="0" t="inlineStr">
        <is>
          <t xml:space="preserve">Автопринадлежности › Фильтры › Фильтры масляные</t>
        </is>
      </c>
      <c r="B973" s="0" t="inlineStr">
        <is>
          <t xml:space="preserve">BUIL</t>
        </is>
      </c>
      <c r="C973" s="0" t="inlineStr">
        <is>
          <t xml:space="preserve">Фильтр масляный BUIL BIO-512 (VIC, SAKURA C1511)</t>
        </is>
      </c>
      <c r="E973" s="2" t="inlineStr">
        <is>
          <t xml:space="preserve">по запросу</t>
        </is>
      </c>
      <c r="G973" s="0" t="inlineStr">
        <is>
          <t xml:space="preserve">Нет в наличии</t>
        </is>
      </c>
      <c r="J973" s="7" t="str">
        <f>HYPERLINK("https://klvmarket.ru/catalog/avtoprinadlezhnosti/filtry/maslyanye/buil_bio_512_vic_sakura_c1511/","открыть")</f>
        <v>открыть</v>
      </c>
    </row>
    <row r="974">
      <c r="A974" s="0" t="inlineStr">
        <is>
          <t xml:space="preserve">Автопринадлежности › Фильтры › Фильтры масляные</t>
        </is>
      </c>
      <c r="B974" s="0" t="inlineStr">
        <is>
          <t xml:space="preserve">BUIL</t>
        </is>
      </c>
      <c r="C974" s="0" t="inlineStr">
        <is>
          <t xml:space="preserve">Фильтр масляный BUIL BIO-513 (VIC, SAKURA C1508)</t>
        </is>
      </c>
      <c r="E974" s="2" t="inlineStr">
        <is>
          <t xml:space="preserve">по запросу</t>
        </is>
      </c>
      <c r="G974" s="0" t="inlineStr">
        <is>
          <t xml:space="preserve">Нет в наличии</t>
        </is>
      </c>
      <c r="J974" s="7" t="str">
        <f>HYPERLINK("https://klvmarket.ru/catalog/avtoprinadlezhnosti/filtry/maslyanye/buil_bio_513_vic_sakura_c1508/","открыть")</f>
        <v>открыть</v>
      </c>
    </row>
    <row r="975">
      <c r="A975" s="0" t="inlineStr">
        <is>
          <t xml:space="preserve">Автопринадлежности › Фильтры › Фильтры масляные</t>
        </is>
      </c>
      <c r="B975" s="0" t="inlineStr">
        <is>
          <t xml:space="preserve">BUIL</t>
        </is>
      </c>
      <c r="C975" s="0" t="inlineStr">
        <is>
          <t xml:space="preserve">Фильтр масляный BUIL BIO-516 (VIC С-525, SAKURA C1513/C1533)</t>
        </is>
      </c>
      <c r="E975" s="2" t="inlineStr">
        <is>
          <t xml:space="preserve">по запросу</t>
        </is>
      </c>
      <c r="G975" s="0" t="inlineStr">
        <is>
          <t xml:space="preserve">Нет в наличии</t>
        </is>
      </c>
      <c r="J975" s="7" t="str">
        <f>HYPERLINK("https://klvmarket.ru/catalog/avtoprinadlezhnosti/filtry/maslyanye/buil_bio_516_vic_s_525_sakura_c1513_c1533/","открыть")</f>
        <v>открыть</v>
      </c>
    </row>
    <row r="976">
      <c r="A976" s="0" t="inlineStr">
        <is>
          <t xml:space="preserve">Автопринадлежности › Фильтры › Фильтры масляные</t>
        </is>
      </c>
      <c r="B976" s="0" t="inlineStr">
        <is>
          <t xml:space="preserve">BUIL</t>
        </is>
      </c>
      <c r="C976" s="0" t="inlineStr">
        <is>
          <t xml:space="preserve">Фильтр масляный BUIL BIO-518 (VIC C 526, BUIL BIO 526, SAKURA C1515)</t>
        </is>
      </c>
      <c r="E976" s="2" t="inlineStr">
        <is>
          <t xml:space="preserve">по запросу</t>
        </is>
      </c>
      <c r="G976" s="0" t="inlineStr">
        <is>
          <t xml:space="preserve">Нет в наличии</t>
        </is>
      </c>
      <c r="J976" s="7" t="str">
        <f>HYPERLINK("https://klvmarket.ru/catalog/avtoprinadlezhnosti/filtry/maslyanye/buil_bio_518_vic_c_526_buil_bio_526_sakura_c1515/","открыть")</f>
        <v>открыть</v>
      </c>
    </row>
    <row r="977">
      <c r="A977" s="0" t="inlineStr">
        <is>
          <t xml:space="preserve">Автопринадлежности › Фильтры › Фильтры масляные</t>
        </is>
      </c>
      <c r="B977" s="0" t="inlineStr">
        <is>
          <t xml:space="preserve">BUIL</t>
        </is>
      </c>
      <c r="C977" s="0" t="inlineStr">
        <is>
          <t xml:space="preserve">Фильтр масляный BUIL BIO-522 (VIC C 222, SAKURA C1819)</t>
        </is>
      </c>
      <c r="E977" s="2" t="inlineStr">
        <is>
          <t xml:space="preserve">по запросу</t>
        </is>
      </c>
      <c r="G977" s="0" t="inlineStr">
        <is>
          <t xml:space="preserve">Нет в наличии</t>
        </is>
      </c>
      <c r="J977" s="7" t="str">
        <f>HYPERLINK("https://klvmarket.ru/catalog/avtoprinadlezhnosti/filtry/maslyanye/buil_bio_522_vic_c_222_sakura_c1819/","открыть")</f>
        <v>открыть</v>
      </c>
    </row>
    <row r="978">
      <c r="A978" s="0" t="inlineStr">
        <is>
          <t xml:space="preserve">Автопринадлежности › Фильтры › Фильтры масляные</t>
        </is>
      </c>
      <c r="B978" s="0" t="inlineStr">
        <is>
          <t xml:space="preserve">BUIL</t>
        </is>
      </c>
      <c r="C978" s="0" t="inlineStr">
        <is>
          <t xml:space="preserve">Фильтр масляный BUIL BIO-526 (FQ/VIC, SAKURA C-1515, BUIL BIO 518)</t>
        </is>
      </c>
      <c r="E978" s="2" t="inlineStr">
        <is>
          <t xml:space="preserve">по запросу</t>
        </is>
      </c>
      <c r="G978" s="0" t="inlineStr">
        <is>
          <t xml:space="preserve">Нет в наличии</t>
        </is>
      </c>
      <c r="J978" s="7" t="str">
        <f>HYPERLINK("https://klvmarket.ru/catalog/avtoprinadlezhnosti/filtry/maslyanye/buil_bio_526_fq_vic_sakura_c_1515_buil_bio_518/","открыть")</f>
        <v>открыть</v>
      </c>
    </row>
    <row r="979">
      <c r="A979" s="0" t="inlineStr">
        <is>
          <t xml:space="preserve">Автопринадлежности › Фильтры › Фильтры масляные</t>
        </is>
      </c>
      <c r="B979" s="0" t="inlineStr">
        <is>
          <t xml:space="preserve">BUIL</t>
        </is>
      </c>
      <c r="C979" s="0" t="inlineStr">
        <is>
          <t xml:space="preserve">Фильтр масляный BUIL BIO-809 (FQ/VIC SAKURA C1614)</t>
        </is>
      </c>
      <c r="E979" s="2" t="inlineStr">
        <is>
          <t xml:space="preserve">по запросу</t>
        </is>
      </c>
      <c r="G979" s="0" t="inlineStr">
        <is>
          <t xml:space="preserve">Нет в наличии</t>
        </is>
      </c>
      <c r="J979" s="7" t="str">
        <f>HYPERLINK("https://klvmarket.ru/catalog/avtoprinadlezhnosti/filtry/maslyanye/buil_bio_809_fq_vic_sakura_c1614/","открыть")</f>
        <v>открыть</v>
      </c>
    </row>
    <row r="980">
      <c r="A980" s="0" t="inlineStr">
        <is>
          <t xml:space="preserve">Автопринадлежности › Фильтры › Фильтры масляные</t>
        </is>
      </c>
      <c r="B980" s="0" t="inlineStr">
        <is>
          <t xml:space="preserve">BUIL</t>
        </is>
      </c>
      <c r="C980" s="0" t="inlineStr">
        <is>
          <t xml:space="preserve">Фильтр масляный BUIL BIO-901 (FQ/VIC, YUIL FILTER YOHY008, SAKURA C1809)</t>
        </is>
      </c>
      <c r="E980" s="2" t="inlineStr">
        <is>
          <t xml:space="preserve">по запросу</t>
        </is>
      </c>
      <c r="G980" s="0" t="inlineStr">
        <is>
          <t xml:space="preserve">Нет в наличии</t>
        </is>
      </c>
      <c r="J980" s="7" t="str">
        <f>HYPERLINK("https://klvmarket.ru/catalog/avtoprinadlezhnosti/filtry/maslyanye/buil_bio_901_fq_vic_yuil_filter_yohy008_sakura_c1809/","открыть")</f>
        <v>открыть</v>
      </c>
    </row>
    <row r="981">
      <c r="A981" s="0" t="inlineStr">
        <is>
          <t xml:space="preserve">Автопринадлежности › Фильтры › Фильтры масляные</t>
        </is>
      </c>
      <c r="B981" s="0" t="inlineStr">
        <is>
          <t xml:space="preserve">BUIL</t>
        </is>
      </c>
      <c r="C981" s="0" t="inlineStr">
        <is>
          <t xml:space="preserve">Фильтр масляный BUIL BIO-931 (VIC C 931, SAKURA C1403)</t>
        </is>
      </c>
      <c r="E981" s="2" t="inlineStr">
        <is>
          <t xml:space="preserve">по запросу</t>
        </is>
      </c>
      <c r="G981" s="0" t="inlineStr">
        <is>
          <t xml:space="preserve">Нет в наличии</t>
        </is>
      </c>
      <c r="J981" s="7" t="str">
        <f>HYPERLINK("https://klvmarket.ru/catalog/avtoprinadlezhnosti/filtry/maslyanye/buil_bio_931_vic_c_931_sakura_c1403/","открыть")</f>
        <v>открыть</v>
      </c>
    </row>
    <row r="982">
      <c r="A982" s="0" t="inlineStr">
        <is>
          <t xml:space="preserve">Автопринадлежности › Фильтры › Фильтры масляные</t>
        </is>
      </c>
      <c r="B982" s="0" t="inlineStr">
        <is>
          <t xml:space="preserve">BUIL</t>
        </is>
      </c>
      <c r="C982" s="0" t="inlineStr">
        <is>
          <t xml:space="preserve">Фильтр масляный BUIL BIO-933 (FQ/VIC, SAKURA C1404/1405)</t>
        </is>
      </c>
      <c r="E982" s="2" t="inlineStr">
        <is>
          <t xml:space="preserve">по запросу</t>
        </is>
      </c>
      <c r="G982" s="0" t="inlineStr">
        <is>
          <t xml:space="preserve">Нет в наличии</t>
        </is>
      </c>
      <c r="J982" s="7" t="str">
        <f>HYPERLINK("https://klvmarket.ru/catalog/avtoprinadlezhnosti/filtry/maslyanye/buil_bio_933_fq_vic_sakura_c1404_1405/","открыть")</f>
        <v>открыть</v>
      </c>
    </row>
    <row r="983">
      <c r="A983" s="0" t="inlineStr">
        <is>
          <t xml:space="preserve">Автопринадлежности › Фильтры › Фильтры масляные</t>
        </is>
      </c>
      <c r="B983" s="0" t="inlineStr">
        <is>
          <t xml:space="preserve">BUIL</t>
        </is>
      </c>
      <c r="C983" s="0" t="inlineStr">
        <is>
          <t xml:space="preserve">Фильтр масляный BUIL O-116 (FQ/VIC, SAKURA EO11100 , SAKURA EO1102)</t>
        </is>
      </c>
      <c r="E983" s="2" t="inlineStr">
        <is>
          <t xml:space="preserve">по запросу</t>
        </is>
      </c>
      <c r="G983" s="0" t="inlineStr">
        <is>
          <t xml:space="preserve">Нет в наличии</t>
        </is>
      </c>
      <c r="J983" s="7" t="str">
        <f>HYPERLINK("https://klvmarket.ru/catalog/avtoprinadlezhnosti/filtry/maslyanye/buil_o_116_fq_vic_sakura_eo11100_sakura_eo1102/","открыть")</f>
        <v>открыть</v>
      </c>
    </row>
    <row r="984">
      <c r="A984" s="0" t="inlineStr">
        <is>
          <t xml:space="preserve">Автопринадлежности › Фильтры › Фильтры масляные</t>
        </is>
      </c>
      <c r="B984" s="0" t="inlineStr">
        <is>
          <t xml:space="preserve">BUIL</t>
        </is>
      </c>
      <c r="C984" s="0" t="inlineStr">
        <is>
          <t xml:space="preserve">Фильтр масляный BUIL O-121 (FQ/VIC, SAKURA EO11060)</t>
        </is>
      </c>
      <c r="E984" s="2" t="inlineStr">
        <is>
          <t xml:space="preserve">по запросу</t>
        </is>
      </c>
      <c r="G984" s="0" t="inlineStr">
        <is>
          <t xml:space="preserve">Нет в наличии</t>
        </is>
      </c>
      <c r="J984" s="7" t="str">
        <f>HYPERLINK("https://klvmarket.ru/catalog/avtoprinadlezhnosti/filtry/maslyanye/buil_o_121_fq_vic_sakura_eo11060/","открыть")</f>
        <v>открыть</v>
      </c>
    </row>
    <row r="985">
      <c r="A985" s="0" t="inlineStr">
        <is>
          <t xml:space="preserve">Автопринадлежности › Фильтры › Фильтры масляные</t>
        </is>
      </c>
      <c r="B985" s="0" t="inlineStr">
        <is>
          <t xml:space="preserve">BUIL</t>
        </is>
      </c>
      <c r="C985" s="0" t="inlineStr">
        <is>
          <t xml:space="preserve">Фильтр масляный BUIL O-406 (FQ/VIC, BRONCO BRO1616, SAKURA EO1701)</t>
        </is>
      </c>
      <c r="E985" s="2" t="inlineStr">
        <is>
          <t xml:space="preserve">по запросу</t>
        </is>
      </c>
      <c r="G985" s="0" t="inlineStr">
        <is>
          <t xml:space="preserve">Нет в наличии</t>
        </is>
      </c>
      <c r="J985" s="7" t="str">
        <f>HYPERLINK("https://klvmarket.ru/catalog/avtoprinadlezhnosti/filtry/maslyanye/buil_o_406_fq_vic_bronco_bro1616_sakura_eo1701/","открыть")</f>
        <v>открыть</v>
      </c>
    </row>
    <row r="986">
      <c r="A986" s="0" t="inlineStr">
        <is>
          <t xml:space="preserve">Автопринадлежности › Фильтры › Фильтры масляные</t>
        </is>
      </c>
      <c r="B986" s="0" t="inlineStr">
        <is>
          <t xml:space="preserve">BUIL</t>
        </is>
      </c>
      <c r="C986" s="0" t="inlineStr">
        <is>
          <t xml:space="preserve">Фильтр масляный BUIL O-609 (VIC, SAKURA O1532)</t>
        </is>
      </c>
      <c r="E986" s="2" t="inlineStr">
        <is>
          <t xml:space="preserve">по запросу</t>
        </is>
      </c>
      <c r="G986" s="0" t="inlineStr">
        <is>
          <t xml:space="preserve">Нет в наличии</t>
        </is>
      </c>
      <c r="J986" s="7" t="str">
        <f>HYPERLINK("https://klvmarket.ru/catalog/avtoprinadlezhnosti/filtry/maslyanye/buil_o_609_vic_sakura_o1532/","открыть")</f>
        <v>открыть</v>
      </c>
    </row>
    <row r="987">
      <c r="A987" s="0" t="inlineStr">
        <is>
          <t xml:space="preserve">Автопринадлежности › Фильтры › Фильтры масляные</t>
        </is>
      </c>
      <c r="B987" s="0" t="inlineStr">
        <is>
          <t xml:space="preserve">BUIL</t>
        </is>
      </c>
      <c r="C987" s="0" t="inlineStr">
        <is>
          <t xml:space="preserve">Фильтр масляный BUIL O-620</t>
        </is>
      </c>
      <c r="E987" s="2" t="inlineStr">
        <is>
          <t xml:space="preserve">по запросу</t>
        </is>
      </c>
      <c r="G987" s="0" t="inlineStr">
        <is>
          <t xml:space="preserve">Нет в наличии</t>
        </is>
      </c>
      <c r="J987" s="7" t="str">
        <f>HYPERLINK("https://klvmarket.ru/catalog/avtoprinadlezhnosti/filtry/maslyanye/buil_o_620/","открыть")</f>
        <v>открыть</v>
      </c>
    </row>
    <row r="988">
      <c r="A988" s="0" t="inlineStr">
        <is>
          <t xml:space="preserve">Автопринадлежности › Фильтры › Фильтры масляные</t>
        </is>
      </c>
      <c r="B988" s="0" t="inlineStr">
        <is>
          <t xml:space="preserve">BUIL</t>
        </is>
      </c>
      <c r="C988" s="0" t="inlineStr">
        <is>
          <t xml:space="preserve">Фильтр масляный BUIL O-621 (VIC)</t>
        </is>
      </c>
      <c r="E988" s="2" t="inlineStr">
        <is>
          <t xml:space="preserve">по запросу</t>
        </is>
      </c>
      <c r="G988" s="0" t="inlineStr">
        <is>
          <t xml:space="preserve">Нет в наличии</t>
        </is>
      </c>
      <c r="J988" s="7" t="str">
        <f>HYPERLINK("https://klvmarket.ru/catalog/avtoprinadlezhnosti/filtry/maslyanye/buil_o_621_vic/","открыть")</f>
        <v>открыть</v>
      </c>
    </row>
    <row r="989">
      <c r="A989" s="0" t="inlineStr">
        <is>
          <t xml:space="preserve">Автопринадлежности › Фильтры › Фильтры масляные</t>
        </is>
      </c>
      <c r="B989" s="0" t="inlineStr">
        <is>
          <t xml:space="preserve">FQ</t>
        </is>
      </c>
      <c r="C989" s="0" t="inlineStr">
        <is>
          <t xml:space="preserve">Фильтр масляный FQ C-101 15600-41010 (VIC/BUIL BIO)</t>
        </is>
      </c>
      <c r="E989" s="2" t="inlineStr">
        <is>
          <t xml:space="preserve">по запросу</t>
        </is>
      </c>
      <c r="G989" s="0" t="inlineStr">
        <is>
          <t xml:space="preserve">Нет в наличии</t>
        </is>
      </c>
      <c r="J989" s="7" t="str">
        <f>HYPERLINK("https://klvmarket.ru/catalog/avtoprinadlezhnosti/filtry/maslyanye/fq_c_101_15600_41010_vic_buil_bio/","открыть")</f>
        <v>открыть</v>
      </c>
    </row>
    <row r="990">
      <c r="A990" s="0" t="inlineStr">
        <is>
          <t xml:space="preserve">Автопринадлежности › Фильтры › Фильтры масляные</t>
        </is>
      </c>
      <c r="B990" s="0" t="inlineStr">
        <is>
          <t xml:space="preserve">FQ</t>
        </is>
      </c>
      <c r="C990" s="0" t="inlineStr">
        <is>
          <t xml:space="preserve">Фильтр масляный FQ C-103 15600-25010 (VIC/BUIL BIO)</t>
        </is>
      </c>
      <c r="E990" s="2" t="inlineStr">
        <is>
          <t xml:space="preserve">по запросу</t>
        </is>
      </c>
      <c r="G990" s="0" t="inlineStr">
        <is>
          <t xml:space="preserve">Нет в наличии</t>
        </is>
      </c>
      <c r="J990" s="7" t="str">
        <f>HYPERLINK("https://klvmarket.ru/catalog/avtoprinadlezhnosti/filtry/maslyanye/fq_c_103_15600_25010_vic_buil_bio/","открыть")</f>
        <v>открыть</v>
      </c>
    </row>
    <row r="991">
      <c r="A991" s="0" t="inlineStr">
        <is>
          <t xml:space="preserve">Автопринадлежности › Фильтры › Фильтры масляные</t>
        </is>
      </c>
      <c r="B991" s="0" t="inlineStr">
        <is>
          <t xml:space="preserve">FQ</t>
        </is>
      </c>
      <c r="C991" s="0" t="inlineStr">
        <is>
          <t xml:space="preserve">Фильтр масляный FQ C-110 90915-03001 (VIC/BUIL BIO)</t>
        </is>
      </c>
      <c r="E991" s="2" t="inlineStr">
        <is>
          <t xml:space="preserve">по запросу</t>
        </is>
      </c>
      <c r="G991" s="0" t="inlineStr">
        <is>
          <t xml:space="preserve">В наличии</t>
        </is>
      </c>
      <c r="H991" s="8">
        <v>31</v>
      </c>
      <c r="J991" s="7" t="str">
        <f>HYPERLINK("https://klvmarket.ru/catalog/avtoprinadlezhnosti/filtry/maslyanye/fq_c_110_90915_03001_vic_buil_bio/","открыть")</f>
        <v>открыть</v>
      </c>
    </row>
    <row r="992">
      <c r="A992" s="0" t="inlineStr">
        <is>
          <t xml:space="preserve">Автопринадлежности › Фильтры › Фильтры масляные</t>
        </is>
      </c>
      <c r="B992" s="0" t="inlineStr">
        <is>
          <t xml:space="preserve">FQ</t>
        </is>
      </c>
      <c r="C992" s="0" t="inlineStr">
        <is>
          <t xml:space="preserve">Фильтр масляный FQ C-111 90915-03002 (VIC/BUIL BIO)</t>
        </is>
      </c>
      <c r="E992" s="2" t="inlineStr">
        <is>
          <t xml:space="preserve">по запросу</t>
        </is>
      </c>
      <c r="G992" s="0" t="inlineStr">
        <is>
          <t xml:space="preserve">Нет в наличии</t>
        </is>
      </c>
      <c r="J992" s="7" t="str">
        <f>HYPERLINK("https://klvmarket.ru/catalog/avtoprinadlezhnosti/filtry/maslyanye/fq_c_111_90915_03002_vic_buil_bio/","открыть")</f>
        <v>открыть</v>
      </c>
    </row>
    <row r="993">
      <c r="A993" s="0" t="inlineStr">
        <is>
          <t xml:space="preserve">Автопринадлежности › Фильтры › Фильтры масляные</t>
        </is>
      </c>
      <c r="B993" s="0" t="inlineStr">
        <is>
          <t xml:space="preserve">FQ</t>
        </is>
      </c>
      <c r="C993" s="0" t="inlineStr">
        <is>
          <t xml:space="preserve">Фильтр масляный FQ C-112 90915-03003 (VIC/BUIL BIO)</t>
        </is>
      </c>
      <c r="E993" s="2" t="inlineStr">
        <is>
          <t xml:space="preserve">по запросу</t>
        </is>
      </c>
      <c r="G993" s="0" t="inlineStr">
        <is>
          <t xml:space="preserve">Нет в наличии</t>
        </is>
      </c>
      <c r="J993" s="7" t="str">
        <f>HYPERLINK("https://klvmarket.ru/catalog/avtoprinadlezhnosti/filtry/maslyanye/fq_c_112_90915_03003_vic_buil_bio/","открыть")</f>
        <v>открыть</v>
      </c>
    </row>
    <row r="994">
      <c r="A994" s="0" t="inlineStr">
        <is>
          <t xml:space="preserve">Автопринадлежности › Фильтры › Фильтры масляные</t>
        </is>
      </c>
      <c r="B994" s="0" t="inlineStr">
        <is>
          <t xml:space="preserve">FQ</t>
        </is>
      </c>
      <c r="C994" s="0" t="inlineStr">
        <is>
          <t xml:space="preserve">Фильтр масляный FQ C-113 90915-03004 (VIC/BUIL BIO)</t>
        </is>
      </c>
      <c r="E994" s="2" t="inlineStr">
        <is>
          <t xml:space="preserve">по запросу</t>
        </is>
      </c>
      <c r="G994" s="0" t="inlineStr">
        <is>
          <t xml:space="preserve">Нет в наличии</t>
        </is>
      </c>
      <c r="J994" s="7" t="str">
        <f>HYPERLINK("https://klvmarket.ru/catalog/avtoprinadlezhnosti/filtry/maslyanye/fq_c_113_90915_03004_vic_buil_bio/","открыть")</f>
        <v>открыть</v>
      </c>
    </row>
    <row r="995">
      <c r="A995" s="0" t="inlineStr">
        <is>
          <t xml:space="preserve">Автопринадлежности › Фильтры › Фильтры масляные</t>
        </is>
      </c>
      <c r="B995" s="0" t="inlineStr">
        <is>
          <t xml:space="preserve">FQ</t>
        </is>
      </c>
      <c r="C995" s="0" t="inlineStr">
        <is>
          <t xml:space="preserve">Фильтр масляный FQ C-114 90915-03005 (VIC/BUIL BIO)</t>
        </is>
      </c>
      <c r="E995" s="2" t="inlineStr">
        <is>
          <t xml:space="preserve">по запросу</t>
        </is>
      </c>
      <c r="G995" s="0" t="inlineStr">
        <is>
          <t xml:space="preserve">Нет в наличии</t>
        </is>
      </c>
      <c r="J995" s="7" t="str">
        <f>HYPERLINK("https://klvmarket.ru/catalog/avtoprinadlezhnosti/filtry/maslyanye/fq_c_114_90915_03005_vic_buil_bio/","открыть")</f>
        <v>открыть</v>
      </c>
    </row>
    <row r="996">
      <c r="A996" s="0" t="inlineStr">
        <is>
          <t xml:space="preserve">Автопринадлежности › Фильтры › Фильтры масляные</t>
        </is>
      </c>
      <c r="B996" s="0" t="inlineStr">
        <is>
          <t xml:space="preserve">FQ</t>
        </is>
      </c>
      <c r="C996" s="0" t="inlineStr">
        <is>
          <t xml:space="preserve">Фильтр масляный FQ C-115 90915-03006 (VIC/BUIL BIO)</t>
        </is>
      </c>
      <c r="E996" s="2" t="inlineStr">
        <is>
          <t xml:space="preserve">по запросу</t>
        </is>
      </c>
      <c r="G996" s="0" t="inlineStr">
        <is>
          <t xml:space="preserve">Нет в наличии</t>
        </is>
      </c>
      <c r="J996" s="7" t="str">
        <f>HYPERLINK("https://klvmarket.ru/catalog/avtoprinadlezhnosti/filtry/maslyanye/fq_c_115_90915_03006_vic_buil_bio/","открыть")</f>
        <v>открыть</v>
      </c>
    </row>
    <row r="997">
      <c r="A997" s="0" t="inlineStr">
        <is>
          <t xml:space="preserve">Автопринадлежности › Фильтры › Фильтры масляные</t>
        </is>
      </c>
      <c r="B997" s="0" t="inlineStr">
        <is>
          <t xml:space="preserve">FQ</t>
        </is>
      </c>
      <c r="C997" s="0" t="inlineStr">
        <is>
          <t xml:space="preserve">Фильтр масляный FQ C-116 90915-03003 (VIC/BUIL BIO)</t>
        </is>
      </c>
      <c r="E997" s="2" t="inlineStr">
        <is>
          <t xml:space="preserve">по запросу</t>
        </is>
      </c>
      <c r="G997" s="0" t="inlineStr">
        <is>
          <t xml:space="preserve">Нет в наличии</t>
        </is>
      </c>
      <c r="J997" s="7" t="str">
        <f>HYPERLINK("https://klvmarket.ru/catalog/avtoprinadlezhnosti/filtry/maslyanye/fq_c_116_90915_03003_vic_buil_bio/","открыть")</f>
        <v>открыть</v>
      </c>
    </row>
    <row r="998">
      <c r="A998" s="0" t="inlineStr">
        <is>
          <t xml:space="preserve">Автопринадлежности › Фильтры › Фильтры масляные</t>
        </is>
      </c>
      <c r="B998" s="0" t="inlineStr">
        <is>
          <t xml:space="preserve">FQ</t>
        </is>
      </c>
      <c r="C998" s="0" t="inlineStr">
        <is>
          <t xml:space="preserve">Фильтр масляный FQ C-118 90915-10009</t>
        </is>
      </c>
      <c r="E998" s="2" t="inlineStr">
        <is>
          <t xml:space="preserve">по запросу</t>
        </is>
      </c>
      <c r="G998" s="0" t="inlineStr">
        <is>
          <t xml:space="preserve">Нет в наличии</t>
        </is>
      </c>
      <c r="J998" s="7" t="str">
        <f>HYPERLINK("https://klvmarket.ru/catalog/avtoprinadlezhnosti/filtry/maslyanye/filtr_maslyanyy_fq_c_118_90915_10009/","открыть")</f>
        <v>открыть</v>
      </c>
    </row>
    <row r="999">
      <c r="A999" s="0" t="inlineStr">
        <is>
          <t xml:space="preserve">Автопринадлежности › Фильтры › Фильтры масляные</t>
        </is>
      </c>
      <c r="B999" s="0" t="inlineStr">
        <is>
          <t xml:space="preserve">FQ</t>
        </is>
      </c>
      <c r="C999" s="0" t="inlineStr">
        <is>
          <t xml:space="preserve">Фильтр масляный FQ C-206L 15208-W1111(VIC/BUIL BIO)</t>
        </is>
      </c>
      <c r="E999" s="2" t="inlineStr">
        <is>
          <t xml:space="preserve">по запросу</t>
        </is>
      </c>
      <c r="G999" s="0" t="inlineStr">
        <is>
          <t xml:space="preserve">Нет в наличии</t>
        </is>
      </c>
      <c r="J999" s="7" t="str">
        <f>HYPERLINK("https://klvmarket.ru/catalog/avtoprinadlezhnosti/filtry/maslyanye/fq_c_206l_15208_w1111_vic_buil_bio/","открыть")</f>
        <v>открыть</v>
      </c>
    </row>
    <row r="1000">
      <c r="A1000" s="0" t="inlineStr">
        <is>
          <t xml:space="preserve">Автопринадлежности › Фильтры › Фильтры масляные</t>
        </is>
      </c>
      <c r="B1000" s="0" t="inlineStr">
        <is>
          <t xml:space="preserve">FQ</t>
        </is>
      </c>
      <c r="C1000" s="0" t="inlineStr">
        <is>
          <t xml:space="preserve">Фильтр масляный FQ C-207L 15208-H8903 (VIC/BUIL BIO)</t>
        </is>
      </c>
      <c r="E1000" s="2" t="inlineStr">
        <is>
          <t xml:space="preserve">по запросу</t>
        </is>
      </c>
      <c r="G1000" s="0" t="inlineStr">
        <is>
          <t xml:space="preserve">Нет в наличии</t>
        </is>
      </c>
      <c r="J1000" s="7" t="str">
        <f>HYPERLINK("https://klvmarket.ru/catalog/avtoprinadlezhnosti/filtry/maslyanye/fq_c_207l_15208_h8903_vic_buil_bio/","открыть")</f>
        <v>открыть</v>
      </c>
    </row>
    <row r="1001">
      <c r="A1001" s="0" t="inlineStr">
        <is>
          <t xml:space="preserve">Автопринадлежности › Фильтры › Фильтры масляные</t>
        </is>
      </c>
      <c r="B1001" s="0" t="inlineStr">
        <is>
          <t xml:space="preserve">FQ</t>
        </is>
      </c>
      <c r="C1001" s="0" t="inlineStr">
        <is>
          <t xml:space="preserve">Фильтр масляный FQ C-216 15201-Z9000 (VIC/BUIL BIO)</t>
        </is>
      </c>
      <c r="E1001" s="2" t="inlineStr">
        <is>
          <t xml:space="preserve">по запросу</t>
        </is>
      </c>
      <c r="G1001" s="0" t="inlineStr">
        <is>
          <t xml:space="preserve">Нет в наличии</t>
        </is>
      </c>
      <c r="J1001" s="7" t="str">
        <f>HYPERLINK("https://klvmarket.ru/catalog/avtoprinadlezhnosti/filtry/maslyanye/fq_c_216_15201_z9000_vic_buil_bio/","открыть")</f>
        <v>открыть</v>
      </c>
    </row>
    <row r="1002">
      <c r="A1002" s="0" t="inlineStr">
        <is>
          <t xml:space="preserve">Автопринадлежности › Фильтры › Фильтры масляные</t>
        </is>
      </c>
      <c r="B1002" s="0" t="inlineStr">
        <is>
          <t xml:space="preserve">FQ</t>
        </is>
      </c>
      <c r="C1002" s="0" t="inlineStr">
        <is>
          <t xml:space="preserve">Фильтр масляный FQ C-217 15201-Z9001</t>
        </is>
      </c>
      <c r="E1002" s="2" t="inlineStr">
        <is>
          <t xml:space="preserve">по запросу</t>
        </is>
      </c>
      <c r="G1002" s="0" t="inlineStr">
        <is>
          <t xml:space="preserve">Нет в наличии</t>
        </is>
      </c>
      <c r="J1002" s="7" t="str">
        <f>HYPERLINK("https://klvmarket.ru/catalog/avtoprinadlezhnosti/filtry/maslyanye/filtr_maslyanyy_fq_c_217_15201_z9001/","открыть")</f>
        <v>открыть</v>
      </c>
    </row>
    <row r="1003">
      <c r="A1003" s="0" t="inlineStr">
        <is>
          <t xml:space="preserve">Автопринадлежности › Фильтры › Фильтры масляные</t>
        </is>
      </c>
      <c r="B1003" s="0" t="inlineStr">
        <is>
          <t xml:space="preserve">FQ</t>
        </is>
      </c>
      <c r="C1003" s="0" t="inlineStr">
        <is>
          <t xml:space="preserve">Фильтр масляный FQ C-218 15208-53J00</t>
        </is>
      </c>
      <c r="E1003" s="2" t="inlineStr">
        <is>
          <t xml:space="preserve">по запросу</t>
        </is>
      </c>
      <c r="G1003" s="0" t="inlineStr">
        <is>
          <t xml:space="preserve">Нет в наличии</t>
        </is>
      </c>
      <c r="J1003" s="7" t="str">
        <f>HYPERLINK("https://klvmarket.ru/catalog/avtoprinadlezhnosti/filtry/maslyanye/fq_c_218_15208_53j00/","открыть")</f>
        <v>открыть</v>
      </c>
    </row>
    <row r="1004">
      <c r="A1004" s="0" t="inlineStr">
        <is>
          <t xml:space="preserve">Автопринадлежности › Фильтры › Фильтры масляные</t>
        </is>
      </c>
      <c r="B1004" s="0" t="inlineStr">
        <is>
          <t xml:space="preserve">FQ</t>
        </is>
      </c>
      <c r="C1004" s="0" t="inlineStr">
        <is>
          <t xml:space="preserve">Фильтр масляный FQ C-219 15209-T9008</t>
        </is>
      </c>
      <c r="E1004" s="2" t="inlineStr">
        <is>
          <t xml:space="preserve">по запросу</t>
        </is>
      </c>
      <c r="G1004" s="0" t="inlineStr">
        <is>
          <t xml:space="preserve">Нет в наличии</t>
        </is>
      </c>
      <c r="J1004" s="7" t="str">
        <f>HYPERLINK("https://klvmarket.ru/catalog/avtoprinadlezhnosti/filtry/maslyanye/filtr_maslyanyy_fq_c_219_15209_t9008/","открыть")</f>
        <v>открыть</v>
      </c>
    </row>
    <row r="1005">
      <c r="A1005" s="0" t="inlineStr">
        <is>
          <t xml:space="preserve">Автопринадлежности › Фильтры › Фильтры масляные</t>
        </is>
      </c>
      <c r="B1005" s="0" t="inlineStr">
        <is>
          <t xml:space="preserve">FQ</t>
        </is>
      </c>
      <c r="C1005" s="0" t="inlineStr">
        <is>
          <t xml:space="preserve">Фильтр масляный FQ C-220 15208-0T002</t>
        </is>
      </c>
      <c r="E1005" s="2" t="inlineStr">
        <is>
          <t xml:space="preserve">по запросу</t>
        </is>
      </c>
      <c r="G1005" s="0" t="inlineStr">
        <is>
          <t xml:space="preserve">Нет в наличии</t>
        </is>
      </c>
      <c r="J1005" s="7" t="str">
        <f>HYPERLINK("https://klvmarket.ru/catalog/avtoprinadlezhnosti/filtry/maslyanye/filtr_maslyanyy_fq_c_220_15208_0t002/","открыть")</f>
        <v>открыть</v>
      </c>
    </row>
    <row r="1006">
      <c r="A1006" s="0" t="inlineStr">
        <is>
          <t xml:space="preserve">Автопринадлежности › Фильтры › Фильтры масляные</t>
        </is>
      </c>
      <c r="B1006" s="0" t="inlineStr">
        <is>
          <t xml:space="preserve">FQ</t>
        </is>
      </c>
      <c r="C1006" s="0" t="inlineStr">
        <is>
          <t xml:space="preserve">Фильтр масляный FQ C-222 15208-43G00 (VIC/BUIL BIO)</t>
        </is>
      </c>
      <c r="E1006" s="2" t="inlineStr">
        <is>
          <t xml:space="preserve">по запросу</t>
        </is>
      </c>
      <c r="G1006" s="0" t="inlineStr">
        <is>
          <t xml:space="preserve">Нет в наличии</t>
        </is>
      </c>
      <c r="J1006" s="7" t="str">
        <f>HYPERLINK("https://klvmarket.ru/catalog/avtoprinadlezhnosti/filtry/maslyanye/fq_c_222_15208_43g00_vic_buil_bio/","открыть")</f>
        <v>открыть</v>
      </c>
    </row>
    <row r="1007">
      <c r="A1007" s="0" t="inlineStr">
        <is>
          <t xml:space="preserve">Автопринадлежности › Фильтры › Фильтры масляные</t>
        </is>
      </c>
      <c r="B1007" s="0" t="inlineStr">
        <is>
          <t xml:space="preserve">FQ</t>
        </is>
      </c>
      <c r="C1007" s="0" t="inlineStr">
        <is>
          <t xml:space="preserve">Фильтр масляный FQ C-223 15201-Z9009</t>
        </is>
      </c>
      <c r="E1007" s="2" t="inlineStr">
        <is>
          <t xml:space="preserve">по запросу</t>
        </is>
      </c>
      <c r="G1007" s="0" t="inlineStr">
        <is>
          <t xml:space="preserve">Нет в наличии</t>
        </is>
      </c>
      <c r="J1007" s="7" t="str">
        <f>HYPERLINK("https://klvmarket.ru/catalog/avtoprinadlezhnosti/filtry/maslyanye/filtr_maslyanyy_fq_c_223_15201_z9009/","открыть")</f>
        <v>открыть</v>
      </c>
    </row>
    <row r="1008">
      <c r="A1008" s="0" t="inlineStr">
        <is>
          <t xml:space="preserve">Автопринадлежности › Фильтры › Фильтры масляные</t>
        </is>
      </c>
      <c r="B1008" s="0" t="inlineStr">
        <is>
          <t xml:space="preserve">FQ</t>
        </is>
      </c>
      <c r="C1008" s="0" t="inlineStr">
        <is>
          <t xml:space="preserve">Фильтр масляный FQ C-223 15208-Z9009</t>
        </is>
      </c>
      <c r="E1008" s="2" t="inlineStr">
        <is>
          <t xml:space="preserve">по запросу</t>
        </is>
      </c>
      <c r="G1008" s="0" t="inlineStr">
        <is>
          <t xml:space="preserve">Нет в наличии</t>
        </is>
      </c>
      <c r="J1008" s="7" t="str">
        <f>HYPERLINK("https://klvmarket.ru/catalog/avtoprinadlezhnosti/filtry/maslyanye/fq_c_223_15208_z9009/","открыть")</f>
        <v>открыть</v>
      </c>
    </row>
    <row r="1009">
      <c r="A1009" s="0" t="inlineStr">
        <is>
          <t xml:space="preserve">Автопринадлежности › Фильтры › Фильтры масляные</t>
        </is>
      </c>
      <c r="B1009" s="0" t="inlineStr">
        <is>
          <t xml:space="preserve">FQ</t>
        </is>
      </c>
      <c r="C1009" s="0" t="inlineStr">
        <is>
          <t xml:space="preserve">Фильтр масляный FQ C-224 15208-65F00 (VIC/BUIL BIO)</t>
        </is>
      </c>
      <c r="E1009" s="2" t="inlineStr">
        <is>
          <t xml:space="preserve">по запросу</t>
        </is>
      </c>
      <c r="G1009" s="0" t="inlineStr">
        <is>
          <t xml:space="preserve">Нет в наличии</t>
        </is>
      </c>
      <c r="J1009" s="7" t="str">
        <f>HYPERLINK("https://klvmarket.ru/catalog/avtoprinadlezhnosti/filtry/maslyanye/fq_c_224_15208_65f00_vic_buil_bio/","открыть")</f>
        <v>открыть</v>
      </c>
    </row>
    <row r="1010">
      <c r="A1010" s="0" t="inlineStr">
        <is>
          <t xml:space="preserve">Автопринадлежности › Фильтры › Фильтры масляные</t>
        </is>
      </c>
      <c r="B1010" s="0" t="inlineStr">
        <is>
          <t xml:space="preserve">FQ</t>
        </is>
      </c>
      <c r="C1010" s="0" t="inlineStr">
        <is>
          <t xml:space="preserve">Фильтр масляный FQ C-225 15208-31U00 (VIC/BUIL BIO)</t>
        </is>
      </c>
      <c r="E1010" s="2" t="inlineStr">
        <is>
          <t xml:space="preserve">по запросу</t>
        </is>
      </c>
      <c r="G1010" s="0" t="inlineStr">
        <is>
          <t xml:space="preserve">Нет в наличии</t>
        </is>
      </c>
      <c r="J1010" s="7" t="str">
        <f>HYPERLINK("https://klvmarket.ru/catalog/avtoprinadlezhnosti/filtry/maslyanye/fq_c_225_15208_31u00_vic_buil_bio/","открыть")</f>
        <v>открыть</v>
      </c>
    </row>
    <row r="1011">
      <c r="A1011" s="0" t="inlineStr">
        <is>
          <t xml:space="preserve">Автопринадлежности › Фильтры › Фильтры масляные</t>
        </is>
      </c>
      <c r="B1011" s="0" t="inlineStr">
        <is>
          <t xml:space="preserve">FQ</t>
        </is>
      </c>
      <c r="C1011" s="0" t="inlineStr">
        <is>
          <t xml:space="preserve">Фильтр масляный FQ C-226 15208-40L00 (VIC/BUIL BIO)</t>
        </is>
      </c>
      <c r="E1011" s="2" t="inlineStr">
        <is>
          <t xml:space="preserve">по запросу</t>
        </is>
      </c>
      <c r="G1011" s="0" t="inlineStr">
        <is>
          <t xml:space="preserve">Нет в наличии</t>
        </is>
      </c>
      <c r="J1011" s="7" t="str">
        <f>HYPERLINK("https://klvmarket.ru/catalog/avtoprinadlezhnosti/filtry/maslyanye/fq_c_226_15208_40l00_vic_buil_bio/","открыть")</f>
        <v>открыть</v>
      </c>
    </row>
    <row r="1012">
      <c r="A1012" s="0" t="inlineStr">
        <is>
          <t xml:space="preserve">Автопринадлежности › Фильтры › Фильтры масляные</t>
        </is>
      </c>
      <c r="B1012" s="0" t="inlineStr">
        <is>
          <t xml:space="preserve">FQ</t>
        </is>
      </c>
      <c r="C1012" s="0" t="inlineStr">
        <is>
          <t xml:space="preserve">Фильтр масляный FQ C-232 15208-00Q0D</t>
        </is>
      </c>
      <c r="E1012" s="2" t="inlineStr">
        <is>
          <t xml:space="preserve">по запросу</t>
        </is>
      </c>
      <c r="G1012" s="0" t="inlineStr">
        <is>
          <t xml:space="preserve">Нет в наличии</t>
        </is>
      </c>
      <c r="J1012" s="7" t="str">
        <f>HYPERLINK("https://klvmarket.ru/catalog/avtoprinadlezhnosti/filtry/maslyanye/filtr_maslyanyy_fq_c_232_15208_00q0d/","открыть")</f>
        <v>открыть</v>
      </c>
    </row>
    <row r="1013">
      <c r="A1013" s="0" t="inlineStr">
        <is>
          <t xml:space="preserve">Автопринадлежности › Фильтры › Фильтры масляные</t>
        </is>
      </c>
      <c r="B1013" s="0" t="inlineStr">
        <is>
          <t xml:space="preserve">FQ</t>
        </is>
      </c>
      <c r="C1013" s="0" t="inlineStr">
        <is>
          <t xml:space="preserve">Фильтр масляный FQ C-305 ME014838(VIC/BUIL BIO)</t>
        </is>
      </c>
      <c r="E1013" s="2" t="inlineStr">
        <is>
          <t xml:space="preserve">по запросу</t>
        </is>
      </c>
      <c r="G1013" s="0" t="inlineStr">
        <is>
          <t xml:space="preserve">Нет в наличии</t>
        </is>
      </c>
      <c r="J1013" s="7" t="str">
        <f>HYPERLINK("https://klvmarket.ru/catalog/avtoprinadlezhnosti/filtry/maslyanye/fq_c_305_me014838_vic_buil_bio/","открыть")</f>
        <v>открыть</v>
      </c>
    </row>
    <row r="1014">
      <c r="A1014" s="0" t="inlineStr">
        <is>
          <t xml:space="preserve">Автопринадлежности › Фильтры › Фильтры масляные</t>
        </is>
      </c>
      <c r="B1014" s="0" t="inlineStr">
        <is>
          <t xml:space="preserve">FQ</t>
        </is>
      </c>
      <c r="C1014" s="0" t="inlineStr">
        <is>
          <t xml:space="preserve">Фильтр масляный FQ C-306 MD069782 (VIC/BUIL BIO)</t>
        </is>
      </c>
      <c r="E1014" s="2" t="inlineStr">
        <is>
          <t xml:space="preserve">по запросу</t>
        </is>
      </c>
      <c r="G1014" s="0" t="inlineStr">
        <is>
          <t xml:space="preserve">Нет в наличии</t>
        </is>
      </c>
      <c r="J1014" s="7" t="str">
        <f>HYPERLINK("https://klvmarket.ru/catalog/avtoprinadlezhnosti/filtry/maslyanye/fq_c_306_md069782_vic_buil_bio/","открыть")</f>
        <v>открыть</v>
      </c>
    </row>
    <row r="1015">
      <c r="A1015" s="0" t="inlineStr">
        <is>
          <t xml:space="preserve">Автопринадлежности › Фильтры › Фильтры масляные</t>
        </is>
      </c>
      <c r="B1015" s="0" t="inlineStr">
        <is>
          <t xml:space="preserve">FQ</t>
        </is>
      </c>
      <c r="C1015" s="0" t="inlineStr">
        <is>
          <t xml:space="preserve">Фильтр масляный FQ C-307 MD001445(MITSUBISHI) ,15400-PCX-004(HONDA)</t>
        </is>
      </c>
      <c r="E1015" s="2" t="inlineStr">
        <is>
          <t xml:space="preserve">по запросу</t>
        </is>
      </c>
      <c r="G1015" s="0" t="inlineStr">
        <is>
          <t xml:space="preserve">Нет в наличии</t>
        </is>
      </c>
      <c r="J1015" s="7" t="str">
        <f>HYPERLINK("https://klvmarket.ru/catalog/avtoprinadlezhnosti/filtry/maslyanye/fq_c_307_md001445_mitsubishi_15400_pcx_004_honda_/","открыть")</f>
        <v>открыть</v>
      </c>
    </row>
    <row r="1016">
      <c r="A1016" s="0" t="inlineStr">
        <is>
          <t xml:space="preserve">Автопринадлежности › Фильтры › Фильтры масляные</t>
        </is>
      </c>
      <c r="B1016" s="0" t="inlineStr">
        <is>
          <t xml:space="preserve">FQ</t>
        </is>
      </c>
      <c r="C1016" s="0" t="inlineStr">
        <is>
          <t xml:space="preserve">Фильтр масляный FQ C-313 ME013307</t>
        </is>
      </c>
      <c r="E1016" s="2" t="inlineStr">
        <is>
          <t xml:space="preserve">по запросу</t>
        </is>
      </c>
      <c r="G1016" s="0" t="inlineStr">
        <is>
          <t xml:space="preserve">Нет в наличии</t>
        </is>
      </c>
      <c r="J1016" s="7" t="str">
        <f>HYPERLINK("https://klvmarket.ru/catalog/avtoprinadlezhnosti/filtry/maslyanye/fq_c_313_me013307/","открыть")</f>
        <v>открыть</v>
      </c>
    </row>
    <row r="1017">
      <c r="A1017" s="0" t="inlineStr">
        <is>
          <t xml:space="preserve">Автопринадлежности › Фильтры › Фильтры масляные</t>
        </is>
      </c>
      <c r="B1017" s="0" t="inlineStr">
        <is>
          <t xml:space="preserve">FQ</t>
        </is>
      </c>
      <c r="C1017" s="0" t="inlineStr">
        <is>
          <t xml:space="preserve">Фильтр масляный FQ C-316 MD136466 (VIC/BUIL BIO)</t>
        </is>
      </c>
      <c r="E1017" s="2" t="inlineStr">
        <is>
          <t xml:space="preserve">по запросу</t>
        </is>
      </c>
      <c r="G1017" s="0" t="inlineStr">
        <is>
          <t xml:space="preserve">Нет в наличии</t>
        </is>
      </c>
      <c r="J1017" s="7" t="str">
        <f>HYPERLINK("https://klvmarket.ru/catalog/avtoprinadlezhnosti/filtry/maslyanye/fq_c_316_md136466_vic_buil_bio/","открыть")</f>
        <v>открыть</v>
      </c>
    </row>
    <row r="1018">
      <c r="A1018" s="0" t="inlineStr">
        <is>
          <t xml:space="preserve">Автопринадлежности › Фильтры › Фильтры масляные</t>
        </is>
      </c>
      <c r="B1018" s="0" t="inlineStr">
        <is>
          <t xml:space="preserve">FQ</t>
        </is>
      </c>
      <c r="C1018" s="0" t="inlineStr">
        <is>
          <t xml:space="preserve">Фильтр масляный FQ C-317 1230A040</t>
        </is>
      </c>
      <c r="E1018" s="2" t="inlineStr">
        <is>
          <t xml:space="preserve">по запросу</t>
        </is>
      </c>
      <c r="G1018" s="0" t="inlineStr">
        <is>
          <t xml:space="preserve">Нет в наличии</t>
        </is>
      </c>
      <c r="J1018" s="7" t="str">
        <f>HYPERLINK("https://klvmarket.ru/catalog/avtoprinadlezhnosti/filtry/maslyanye/filtr_maslyanyy_fq_c_317_1230a040/","открыть")</f>
        <v>открыть</v>
      </c>
    </row>
    <row r="1019">
      <c r="A1019" s="0" t="inlineStr">
        <is>
          <t xml:space="preserve">Автопринадлежности › Фильтры › Фильтры масляные</t>
        </is>
      </c>
      <c r="B1019" s="0" t="inlineStr">
        <is>
          <t xml:space="preserve">FQ</t>
        </is>
      </c>
      <c r="C1019" s="0" t="inlineStr">
        <is>
          <t xml:space="preserve">Фильтр масляный FQ C-318/315 ME228898</t>
        </is>
      </c>
      <c r="E1019" s="2" t="inlineStr">
        <is>
          <t xml:space="preserve">по запросу</t>
        </is>
      </c>
      <c r="G1019" s="0" t="inlineStr">
        <is>
          <t xml:space="preserve">Нет в наличии</t>
        </is>
      </c>
      <c r="J1019" s="7" t="str">
        <f>HYPERLINK("https://klvmarket.ru/catalog/avtoprinadlezhnosti/filtry/maslyanye/fq_c_318_315_me228898/","открыть")</f>
        <v>открыть</v>
      </c>
    </row>
    <row r="1020">
      <c r="A1020" s="0" t="inlineStr">
        <is>
          <t xml:space="preserve">Автопринадлежности › Фильтры › Фильтры масляные</t>
        </is>
      </c>
      <c r="B1020" s="0" t="inlineStr">
        <is>
          <t xml:space="preserve">FQ</t>
        </is>
      </c>
      <c r="C1020" s="0" t="inlineStr">
        <is>
          <t xml:space="preserve">Фильтр масляный FQ C-409A TFY0-14-302</t>
        </is>
      </c>
      <c r="E1020" s="2" t="inlineStr">
        <is>
          <t xml:space="preserve">по запросу</t>
        </is>
      </c>
      <c r="G1020" s="0" t="inlineStr">
        <is>
          <t xml:space="preserve">Нет в наличии</t>
        </is>
      </c>
      <c r="J1020" s="7" t="str">
        <f>HYPERLINK("https://klvmarket.ru/catalog/avtoprinadlezhnosti/filtry/maslyanye/filtr_maslyanyy_fq_c_409a_tfy0_14_302/","открыть")</f>
        <v>открыть</v>
      </c>
    </row>
    <row r="1021">
      <c r="A1021" s="0" t="inlineStr">
        <is>
          <t xml:space="preserve">Автопринадлежности › Фильтры › Фильтры масляные</t>
        </is>
      </c>
      <c r="B1021" s="0" t="inlineStr">
        <is>
          <t xml:space="preserve">FQ</t>
        </is>
      </c>
      <c r="C1021" s="0" t="inlineStr">
        <is>
          <t xml:space="preserve">Фильтр масляный FQ C-411 SL51-14-V61(VIC/BUIL BIO)</t>
        </is>
      </c>
      <c r="E1021" s="2" t="inlineStr">
        <is>
          <t xml:space="preserve">по запросу</t>
        </is>
      </c>
      <c r="G1021" s="0" t="inlineStr">
        <is>
          <t xml:space="preserve">Нет в наличии</t>
        </is>
      </c>
      <c r="J1021" s="7" t="str">
        <f>HYPERLINK("https://klvmarket.ru/catalog/avtoprinadlezhnosti/filtry/maslyanye/fq_c_411_sl51_14_v61_vic_buil_bio/","открыть")</f>
        <v>открыть</v>
      </c>
    </row>
    <row r="1022">
      <c r="A1022" s="0" t="inlineStr">
        <is>
          <t xml:space="preserve">Автопринадлежности › Фильтры › Фильтры масляные</t>
        </is>
      </c>
      <c r="B1022" s="0" t="inlineStr">
        <is>
          <t xml:space="preserve">FQ</t>
        </is>
      </c>
      <c r="C1022" s="0" t="inlineStr">
        <is>
          <t xml:space="preserve">Фильтр масляный FQ C-415 JEY0-14-302 (VIC/BUIL BIO)</t>
        </is>
      </c>
      <c r="E1022" s="2" t="inlineStr">
        <is>
          <t xml:space="preserve">по запросу</t>
        </is>
      </c>
      <c r="G1022" s="0" t="inlineStr">
        <is>
          <t xml:space="preserve">Нет в наличии</t>
        </is>
      </c>
      <c r="J1022" s="7" t="str">
        <f>HYPERLINK("https://klvmarket.ru/catalog/avtoprinadlezhnosti/filtry/maslyanye/fq_c_415_jey0_14_302_vic_buil_bio/","открыть")</f>
        <v>открыть</v>
      </c>
    </row>
    <row r="1023">
      <c r="A1023" s="0" t="inlineStr">
        <is>
          <t xml:space="preserve">Автопринадлежности › Фильтры › Фильтры масляные</t>
        </is>
      </c>
      <c r="B1023" s="0" t="inlineStr">
        <is>
          <t xml:space="preserve">FQ</t>
        </is>
      </c>
      <c r="C1023" s="0" t="inlineStr">
        <is>
          <t xml:space="preserve">Фильтр масляный FQ C-417 AJ04-14-302 (VIC/BUIL BIO)</t>
        </is>
      </c>
      <c r="E1023" s="2" t="inlineStr">
        <is>
          <t xml:space="preserve">по запросу</t>
        </is>
      </c>
      <c r="G1023" s="0" t="inlineStr">
        <is>
          <t xml:space="preserve">Нет в наличии</t>
        </is>
      </c>
      <c r="J1023" s="7" t="str">
        <f>HYPERLINK("https://klvmarket.ru/catalog/avtoprinadlezhnosti/filtry/maslyanye/fq_c_417_aj04_14_302_vic_buil_bio/","открыть")</f>
        <v>открыть</v>
      </c>
    </row>
    <row r="1024">
      <c r="A1024" s="0" t="inlineStr">
        <is>
          <t xml:space="preserve">Автопринадлежности › Фильтры › Фильтры масляные</t>
        </is>
      </c>
      <c r="B1024" s="0" t="inlineStr">
        <is>
          <t xml:space="preserve">FQ</t>
        </is>
      </c>
      <c r="C1024" s="0" t="inlineStr">
        <is>
          <t xml:space="preserve">Фильтр масляный FQ C-420 SH01-14-302A</t>
        </is>
      </c>
      <c r="E1024" s="2" t="inlineStr">
        <is>
          <t xml:space="preserve">по запросу</t>
        </is>
      </c>
      <c r="G1024" s="0" t="inlineStr">
        <is>
          <t xml:space="preserve">Нет в наличии</t>
        </is>
      </c>
      <c r="J1024" s="7" t="str">
        <f>HYPERLINK("https://klvmarket.ru/catalog/avtoprinadlezhnosti/filtry/maslyanye/filtr_maslyanyy_fq_c_420_sh01_14_302a/","открыть")</f>
        <v>открыть</v>
      </c>
    </row>
    <row r="1025">
      <c r="A1025" s="0" t="inlineStr">
        <is>
          <t xml:space="preserve">Автопринадлежности › Фильтры › Фильтры масляные</t>
        </is>
      </c>
      <c r="B1025" s="0" t="inlineStr">
        <is>
          <t xml:space="preserve">FQ</t>
        </is>
      </c>
      <c r="C1025" s="0" t="inlineStr">
        <is>
          <t xml:space="preserve">Фильтр масляный FQ C-422 PY8W-14-302</t>
        </is>
      </c>
      <c r="E1025" s="2" t="inlineStr">
        <is>
          <t xml:space="preserve">по запросу</t>
        </is>
      </c>
      <c r="G1025" s="0" t="inlineStr">
        <is>
          <t xml:space="preserve">Нет в наличии</t>
        </is>
      </c>
      <c r="J1025" s="7" t="str">
        <f>HYPERLINK("https://klvmarket.ru/catalog/avtoprinadlezhnosti/filtry/maslyanye/filtr_maslyanyy_fq_c_422_py8w_14_302/","открыть")</f>
        <v>открыть</v>
      </c>
    </row>
    <row r="1026">
      <c r="A1026" s="0" t="inlineStr">
        <is>
          <t xml:space="preserve">Автопринадлежности › Фильтры › Фильтры масляные</t>
        </is>
      </c>
      <c r="B1026" s="0" t="inlineStr">
        <is>
          <t xml:space="preserve">FQ</t>
        </is>
      </c>
      <c r="C1026" s="0" t="inlineStr">
        <is>
          <t xml:space="preserve">Фильтр масляный FQ C-503 ME014833</t>
        </is>
      </c>
      <c r="E1026" s="2" t="inlineStr">
        <is>
          <t xml:space="preserve">по запросу</t>
        </is>
      </c>
      <c r="G1026" s="0" t="inlineStr">
        <is>
          <t xml:space="preserve">Нет в наличии</t>
        </is>
      </c>
      <c r="J1026" s="7" t="str">
        <f>HYPERLINK("https://klvmarket.ru/catalog/avtoprinadlezhnosti/filtry/maslyanye/fq_c_503_me014833/","открыть")</f>
        <v>открыть</v>
      </c>
    </row>
    <row r="1027">
      <c r="A1027" s="0" t="inlineStr">
        <is>
          <t xml:space="preserve">Автопринадлежности › Фильтры › Фильтры масляные</t>
        </is>
      </c>
      <c r="B1027" s="0" t="inlineStr">
        <is>
          <t xml:space="preserve">FQ</t>
        </is>
      </c>
      <c r="C1027" s="0" t="inlineStr">
        <is>
          <t xml:space="preserve">Фильтр масляный FQ C-506 PN16-14-V61</t>
        </is>
      </c>
      <c r="E1027" s="2" t="inlineStr">
        <is>
          <t xml:space="preserve">по запросу</t>
        </is>
      </c>
      <c r="G1027" s="0" t="inlineStr">
        <is>
          <t xml:space="preserve">Нет в наличии</t>
        </is>
      </c>
      <c r="J1027" s="7" t="str">
        <f>HYPERLINK("https://klvmarket.ru/catalog/avtoprinadlezhnosti/filtry/maslyanye/fq_c_506_pn16_14_v61/","открыть")</f>
        <v>открыть</v>
      </c>
    </row>
    <row r="1028">
      <c r="A1028" s="0" t="inlineStr">
        <is>
          <t xml:space="preserve">Автопринадлежности › Фильтры › Фильтры масляные</t>
        </is>
      </c>
      <c r="B1028" s="0" t="inlineStr">
        <is>
          <t xml:space="preserve">FQ</t>
        </is>
      </c>
      <c r="C1028" s="0" t="inlineStr">
        <is>
          <t xml:space="preserve">Фильтр масляный FQ C-512 8-94430-983-0</t>
        </is>
      </c>
      <c r="E1028" s="4">
        <v>480</v>
      </c>
      <c r="G1028" s="0" t="inlineStr">
        <is>
          <t xml:space="preserve">В наличии</t>
        </is>
      </c>
      <c r="H1028" s="8">
        <v>10</v>
      </c>
      <c r="J1028" s="7" t="str">
        <f>HYPERLINK("https://klvmarket.ru/catalog/avtoprinadlezhnosti/filtry/maslyanye/filtr_maslyanyy_fq_c_512_8_94430_983_0/","открыть")</f>
        <v>открыть</v>
      </c>
    </row>
    <row r="1029">
      <c r="A1029" s="0" t="inlineStr">
        <is>
          <t xml:space="preserve">Автопринадлежности › Фильтры › Фильтры масляные</t>
        </is>
      </c>
      <c r="B1029" s="0" t="inlineStr">
        <is>
          <t xml:space="preserve">FQ</t>
        </is>
      </c>
      <c r="C1029" s="0" t="inlineStr">
        <is>
          <t xml:space="preserve">Фильтр масляный FQ C-513 8-94463-713-0</t>
        </is>
      </c>
      <c r="E1029" s="4">
        <v>350</v>
      </c>
      <c r="G1029" s="0" t="inlineStr">
        <is>
          <t xml:space="preserve">В наличии</t>
        </is>
      </c>
      <c r="H1029" s="8">
        <v>5</v>
      </c>
      <c r="J1029" s="7" t="str">
        <f>HYPERLINK("https://klvmarket.ru/catalog/avtoprinadlezhnosti/filtry/maslyanye/filtr_maslyanyy_fq_c_513_8_94463_713_0/","открыть")</f>
        <v>открыть</v>
      </c>
    </row>
    <row r="1030">
      <c r="A1030" s="0" t="inlineStr">
        <is>
          <t xml:space="preserve">Автопринадлежности › Фильтры › Фильтры масляные</t>
        </is>
      </c>
      <c r="B1030" s="0" t="inlineStr">
        <is>
          <t xml:space="preserve">FQ</t>
        </is>
      </c>
      <c r="C1030" s="0" t="inlineStr">
        <is>
          <t xml:space="preserve">Фильтр масляный FQ C-519 15208-89TA2 (VIC/BUIL BIO)</t>
        </is>
      </c>
      <c r="E1030" s="2" t="inlineStr">
        <is>
          <t xml:space="preserve">по запросу</t>
        </is>
      </c>
      <c r="G1030" s="0" t="inlineStr">
        <is>
          <t xml:space="preserve">Нет в наличии</t>
        </is>
      </c>
      <c r="J1030" s="7" t="str">
        <f>HYPERLINK("https://klvmarket.ru/catalog/avtoprinadlezhnosti/filtry/maslyanye/fq_c_519_15208_89ta2_vic_buil_bio/","открыть")</f>
        <v>открыть</v>
      </c>
    </row>
    <row r="1031">
      <c r="A1031" s="0" t="inlineStr">
        <is>
          <t xml:space="preserve">Автопринадлежности › Фильтры › Фильтры масляные</t>
        </is>
      </c>
      <c r="B1031" s="0" t="inlineStr">
        <is>
          <t xml:space="preserve">FQ</t>
        </is>
      </c>
      <c r="C1031" s="0" t="inlineStr">
        <is>
          <t xml:space="preserve">Фильтр масляный FQ C-521 8-97116-667-0</t>
        </is>
      </c>
      <c r="E1031" s="4">
        <v>680</v>
      </c>
      <c r="G1031" s="0" t="inlineStr">
        <is>
          <t xml:space="preserve">В наличии</t>
        </is>
      </c>
      <c r="H1031" s="8">
        <v>5</v>
      </c>
      <c r="J1031" s="7" t="str">
        <f>HYPERLINK("https://klvmarket.ru/catalog/avtoprinadlezhnosti/filtry/maslyanye/filtr_maslyanyy_fq_c_101_15600_41010_vic_buil_bio/","открыть")</f>
        <v>открыть</v>
      </c>
    </row>
    <row r="1032">
      <c r="A1032" s="0" t="inlineStr">
        <is>
          <t xml:space="preserve">Автопринадлежности › Фильтры › Фильтры масляные</t>
        </is>
      </c>
      <c r="B1032" s="0" t="inlineStr">
        <is>
          <t xml:space="preserve">FQ</t>
        </is>
      </c>
      <c r="C1032" s="0" t="inlineStr">
        <is>
          <t xml:space="preserve">Фильтр масляный FQ C-524 8-97167-972-0</t>
        </is>
      </c>
      <c r="E1032" s="4">
        <v>585</v>
      </c>
      <c r="G1032" s="0" t="inlineStr">
        <is>
          <t xml:space="preserve">В наличии</t>
        </is>
      </c>
      <c r="H1032" s="8">
        <v>10</v>
      </c>
      <c r="J1032" s="7" t="str">
        <f>HYPERLINK("https://klvmarket.ru/catalog/avtoprinadlezhnosti/filtry/maslyanye/filtr_maslyanyy_fq_c_524_8_97167_972_0/","открыть")</f>
        <v>открыть</v>
      </c>
    </row>
    <row r="1033">
      <c r="A1033" s="0" t="inlineStr">
        <is>
          <t xml:space="preserve">Автопринадлежности › Фильтры › Фильтры масляные</t>
        </is>
      </c>
      <c r="B1033" s="0" t="inlineStr">
        <is>
          <t xml:space="preserve">FQ</t>
        </is>
      </c>
      <c r="C1033" s="0" t="inlineStr">
        <is>
          <t xml:space="preserve">Фильтр масляный FQ C-525 8-94391-049-2</t>
        </is>
      </c>
      <c r="E1033" s="4">
        <v>1430</v>
      </c>
      <c r="G1033" s="0" t="inlineStr">
        <is>
          <t xml:space="preserve">В наличии</t>
        </is>
      </c>
      <c r="H1033" s="8">
        <v>5</v>
      </c>
      <c r="J1033" s="7" t="str">
        <f>HYPERLINK("https://klvmarket.ru/catalog/avtoprinadlezhnosti/filtry/maslyanye/filtr_maslyanyy_fq_c_525_8_94391_049_2/","открыть")</f>
        <v>открыть</v>
      </c>
    </row>
    <row r="1034">
      <c r="A1034" s="0" t="inlineStr">
        <is>
          <t xml:space="preserve">Автопринадлежности › Фильтры › Фильтры масляные</t>
        </is>
      </c>
      <c r="B1034" s="0" t="inlineStr">
        <is>
          <t xml:space="preserve">FQ</t>
        </is>
      </c>
      <c r="C1034" s="0" t="inlineStr">
        <is>
          <t xml:space="preserve">Фильтр масляный FQ C-526 15208-89TA1 (VIC/BUIL BIO)</t>
        </is>
      </c>
      <c r="E1034" s="2" t="inlineStr">
        <is>
          <t xml:space="preserve">по запросу</t>
        </is>
      </c>
      <c r="G1034" s="0" t="inlineStr">
        <is>
          <t xml:space="preserve">Нет в наличии</t>
        </is>
      </c>
      <c r="J1034" s="7" t="str">
        <f>HYPERLINK("https://klvmarket.ru/catalog/avtoprinadlezhnosti/filtry/maslyanye/fq_c_526_15208_89ta1_vic_buil_bio/","открыть")</f>
        <v>открыть</v>
      </c>
    </row>
    <row r="1035">
      <c r="A1035" s="0" t="inlineStr">
        <is>
          <t xml:space="preserve">Автопринадлежности › Фильтры › Фильтры масляные</t>
        </is>
      </c>
      <c r="B1035" s="0" t="inlineStr">
        <is>
          <t xml:space="preserve">FQ</t>
        </is>
      </c>
      <c r="C1035" s="0" t="inlineStr">
        <is>
          <t xml:space="preserve">Фильтр масляный FQ C-528 15208-89TB5</t>
        </is>
      </c>
      <c r="E1035" s="4">
        <v>500</v>
      </c>
      <c r="G1035" s="0" t="inlineStr">
        <is>
          <t xml:space="preserve">В наличии</t>
        </is>
      </c>
      <c r="H1035" s="8">
        <v>5</v>
      </c>
      <c r="J1035" s="7" t="str">
        <f>HYPERLINK("https://klvmarket.ru/catalog/avtoprinadlezhnosti/filtry/maslyanye/filtr_maslyanyy_fq_c_528_15208_89tb5/","открыть")</f>
        <v>открыть</v>
      </c>
    </row>
    <row r="1036">
      <c r="A1036" s="0" t="inlineStr">
        <is>
          <t xml:space="preserve">Автопринадлежности › Фильтры › Фильтры масляные</t>
        </is>
      </c>
      <c r="B1036" s="0" t="inlineStr">
        <is>
          <t xml:space="preserve">FQ</t>
        </is>
      </c>
      <c r="C1036" s="0" t="inlineStr">
        <is>
          <t xml:space="preserve">Фильтр масляный FQ C-602A 15607-1731</t>
        </is>
      </c>
      <c r="E1036" s="2" t="inlineStr">
        <is>
          <t xml:space="preserve">по запросу</t>
        </is>
      </c>
      <c r="G1036" s="0" t="inlineStr">
        <is>
          <t xml:space="preserve">Нет в наличии</t>
        </is>
      </c>
      <c r="J1036" s="7" t="str">
        <f>HYPERLINK("https://klvmarket.ru/catalog/avtoprinadlezhnosti/filtry/maslyanye/fq_c_602a_15607_1731/","открыть")</f>
        <v>открыть</v>
      </c>
    </row>
    <row r="1037">
      <c r="A1037" s="0" t="inlineStr">
        <is>
          <t xml:space="preserve">Автопринадлежности › Фильтры › Фильтры масляные</t>
        </is>
      </c>
      <c r="B1037" s="0" t="inlineStr">
        <is>
          <t xml:space="preserve">FQ</t>
        </is>
      </c>
      <c r="C1037" s="0" t="inlineStr">
        <is>
          <t xml:space="preserve">Фильтр масляный FQ C-605 15209-Z5001</t>
        </is>
      </c>
      <c r="E1037" s="4">
        <v>1560</v>
      </c>
      <c r="G1037" s="0" t="inlineStr">
        <is>
          <t xml:space="preserve">В наличии</t>
        </is>
      </c>
      <c r="H1037" s="8">
        <v>10</v>
      </c>
      <c r="J1037" s="7" t="str">
        <f>HYPERLINK("https://klvmarket.ru/catalog/avtoprinadlezhnosti/filtry/maslyanye/filtr_maslyanyy_fq_c_605_15209_z5001/","открыть")</f>
        <v>открыть</v>
      </c>
    </row>
    <row r="1038">
      <c r="A1038" s="0" t="inlineStr">
        <is>
          <t xml:space="preserve">Автопринадлежности › Фильтры › Фильтры масляные</t>
        </is>
      </c>
      <c r="B1038" s="0" t="inlineStr">
        <is>
          <t xml:space="preserve">FQ</t>
        </is>
      </c>
      <c r="C1038" s="0" t="inlineStr">
        <is>
          <t xml:space="preserve">Фильтр масляный FQ C-607 15607-2210 (VIC/BUIL BIO)</t>
        </is>
      </c>
      <c r="E1038" s="2" t="inlineStr">
        <is>
          <t xml:space="preserve">по запросу</t>
        </is>
      </c>
      <c r="G1038" s="0" t="inlineStr">
        <is>
          <t xml:space="preserve">Нет в наличии</t>
        </is>
      </c>
      <c r="J1038" s="7" t="str">
        <f>HYPERLINK("https://klvmarket.ru/catalog/avtoprinadlezhnosti/filtry/maslyanye/fq_c_607_15607_2210_vic_buil_bio/","открыть")</f>
        <v>открыть</v>
      </c>
    </row>
    <row r="1039">
      <c r="A1039" s="0" t="inlineStr">
        <is>
          <t xml:space="preserve">Автопринадлежности › Фильтры › Фильтры масляные</t>
        </is>
      </c>
      <c r="B1039" s="0" t="inlineStr">
        <is>
          <t xml:space="preserve">FQ</t>
        </is>
      </c>
      <c r="C1039" s="0" t="inlineStr">
        <is>
          <t xml:space="preserve">Фильтр масляный FQ C-809 15400-PLC-004 (VIC/BUIL BIO)</t>
        </is>
      </c>
      <c r="E1039" s="2" t="inlineStr">
        <is>
          <t xml:space="preserve">по запросу</t>
        </is>
      </c>
      <c r="G1039" s="0" t="inlineStr">
        <is>
          <t xml:space="preserve">Нет в наличии</t>
        </is>
      </c>
      <c r="J1039" s="7" t="str">
        <f>HYPERLINK("https://klvmarket.ru/catalog/avtoprinadlezhnosti/filtry/maslyanye/fq_c_809_15400_plc_004_vic_buil_bio/","открыть")</f>
        <v>открыть</v>
      </c>
    </row>
    <row r="1040">
      <c r="A1040" s="0" t="inlineStr">
        <is>
          <t xml:space="preserve">Автопринадлежности › Фильтры › Фильтры масляные</t>
        </is>
      </c>
      <c r="B1040" s="0" t="inlineStr">
        <is>
          <t xml:space="preserve">FQ</t>
        </is>
      </c>
      <c r="C1040" s="0" t="inlineStr">
        <is>
          <t xml:space="preserve">Фильтр масляный FQ C-901 15208-KA000 (VIC/BUIL BIO)</t>
        </is>
      </c>
      <c r="E1040" s="2" t="inlineStr">
        <is>
          <t xml:space="preserve">по запросу</t>
        </is>
      </c>
      <c r="G1040" s="0" t="inlineStr">
        <is>
          <t xml:space="preserve">Нет в наличии</t>
        </is>
      </c>
      <c r="J1040" s="7" t="str">
        <f>HYPERLINK("https://klvmarket.ru/catalog/avtoprinadlezhnosti/filtry/maslyanye/fq_c_901_15208_ka000_vic_buil_bio/","открыть")</f>
        <v>открыть</v>
      </c>
    </row>
    <row r="1041">
      <c r="A1041" s="0" t="inlineStr">
        <is>
          <t xml:space="preserve">Автопринадлежности › Фильтры › Фильтры масляные</t>
        </is>
      </c>
      <c r="B1041" s="0" t="inlineStr">
        <is>
          <t xml:space="preserve">FQ</t>
        </is>
      </c>
      <c r="C1041" s="0" t="inlineStr">
        <is>
          <t xml:space="preserve">Фильтр масляный FQ C-932 16510-73012 (VIC/BUIL BIO)</t>
        </is>
      </c>
      <c r="E1041" s="2" t="inlineStr">
        <is>
          <t xml:space="preserve">по запросу</t>
        </is>
      </c>
      <c r="G1041" s="0" t="inlineStr">
        <is>
          <t xml:space="preserve">Нет в наличии</t>
        </is>
      </c>
      <c r="J1041" s="7" t="str">
        <f>HYPERLINK("https://klvmarket.ru/catalog/avtoprinadlezhnosti/filtry/maslyanye/fq_c_932_16510_73012_vic_buil_bio/","открыть")</f>
        <v>открыть</v>
      </c>
    </row>
    <row r="1042">
      <c r="A1042" s="0" t="inlineStr">
        <is>
          <t xml:space="preserve">Автопринадлежности › Фильтры › Фильтры масляные</t>
        </is>
      </c>
      <c r="B1042" s="0" t="inlineStr">
        <is>
          <t xml:space="preserve">FQ</t>
        </is>
      </c>
      <c r="C1042" s="0" t="inlineStr">
        <is>
          <t xml:space="preserve">Фильтр масляный FQ C-933 16510-61A31 (VIC/BUIL BIO)</t>
        </is>
      </c>
      <c r="E1042" s="2" t="inlineStr">
        <is>
          <t xml:space="preserve">по запросу</t>
        </is>
      </c>
      <c r="G1042" s="0" t="inlineStr">
        <is>
          <t xml:space="preserve">Нет в наличии</t>
        </is>
      </c>
      <c r="J1042" s="7" t="str">
        <f>HYPERLINK("https://klvmarket.ru/catalog/avtoprinadlezhnosti/filtry/maslyanye/fq_c_933_16510_61a31_vic_buil_bio/","открыть")</f>
        <v>открыть</v>
      </c>
    </row>
    <row r="1043">
      <c r="A1043" s="0" t="inlineStr">
        <is>
          <t xml:space="preserve">Автопринадлежности › Фильтры › Фильтры масляные</t>
        </is>
      </c>
      <c r="B1043" s="0" t="inlineStr">
        <is>
          <t xml:space="preserve">FQ</t>
        </is>
      </c>
      <c r="C1043" s="0" t="inlineStr">
        <is>
          <t xml:space="preserve">Фильтр масляный FQ O-116/115 04152-31060</t>
        </is>
      </c>
      <c r="E1043" s="2" t="inlineStr">
        <is>
          <t xml:space="preserve">по запросу</t>
        </is>
      </c>
      <c r="G1043" s="0" t="inlineStr">
        <is>
          <t xml:space="preserve">Нет в наличии</t>
        </is>
      </c>
      <c r="J1043" s="7" t="str">
        <f>HYPERLINK("https://klvmarket.ru/catalog/avtoprinadlezhnosti/filtry/maslyanye/fq_o_116_115_04152_31060/","открыть")</f>
        <v>открыть</v>
      </c>
    </row>
    <row r="1044">
      <c r="A1044" s="0" t="inlineStr">
        <is>
          <t xml:space="preserve">Автопринадлежности › Фильтры › Фильтры масляные</t>
        </is>
      </c>
      <c r="B1044" s="0" t="inlineStr">
        <is>
          <t xml:space="preserve">FQ</t>
        </is>
      </c>
      <c r="C1044" s="0" t="inlineStr">
        <is>
          <t xml:space="preserve">Фильтр масляный FQ O-117/119 04152-B1010</t>
        </is>
      </c>
      <c r="E1044" s="2" t="inlineStr">
        <is>
          <t xml:space="preserve">по запросу</t>
        </is>
      </c>
      <c r="G1044" s="0" t="inlineStr">
        <is>
          <t xml:space="preserve">Нет в наличии</t>
        </is>
      </c>
      <c r="J1044" s="7" t="str">
        <f>HYPERLINK("https://klvmarket.ru/catalog/avtoprinadlezhnosti/filtry/maslyanye/fq_o_117_119_04152_b1010/","открыть")</f>
        <v>открыть</v>
      </c>
    </row>
    <row r="1045">
      <c r="A1045" s="0" t="inlineStr">
        <is>
          <t xml:space="preserve">Автопринадлежности › Фильтры › Фильтры масляные</t>
        </is>
      </c>
      <c r="B1045" s="0" t="inlineStr">
        <is>
          <t xml:space="preserve">FQ</t>
        </is>
      </c>
      <c r="C1045" s="0" t="inlineStr">
        <is>
          <t xml:space="preserve">Фильтр масляный FQ O-118/120 04152-31090</t>
        </is>
      </c>
      <c r="E1045" s="2" t="inlineStr">
        <is>
          <t xml:space="preserve">по запросу</t>
        </is>
      </c>
      <c r="G1045" s="0" t="inlineStr">
        <is>
          <t xml:space="preserve">Нет в наличии</t>
        </is>
      </c>
      <c r="J1045" s="7" t="str">
        <f>HYPERLINK("https://klvmarket.ru/catalog/avtoprinadlezhnosti/filtry/maslyanye/fq_o_118_120_04152_31090/","открыть")</f>
        <v>открыть</v>
      </c>
    </row>
    <row r="1046">
      <c r="A1046" s="0" t="inlineStr">
        <is>
          <t xml:space="preserve">Автопринадлежности › Фильтры › Фильтры масляные</t>
        </is>
      </c>
      <c r="B1046" s="0" t="inlineStr">
        <is>
          <t xml:space="preserve">FQ</t>
        </is>
      </c>
      <c r="C1046" s="0" t="inlineStr">
        <is>
          <t xml:space="preserve">Фильтр масляный FQ O-121 04152-38020</t>
        </is>
      </c>
      <c r="E1046" s="2" t="inlineStr">
        <is>
          <t xml:space="preserve">по запросу</t>
        </is>
      </c>
      <c r="G1046" s="0" t="inlineStr">
        <is>
          <t xml:space="preserve">Нет в наличии</t>
        </is>
      </c>
      <c r="J1046" s="7" t="str">
        <f>HYPERLINK("https://klvmarket.ru/catalog/avtoprinadlezhnosti/filtry/maslyanye/fq_o_121_04152_38020/","открыть")</f>
        <v>открыть</v>
      </c>
    </row>
    <row r="1047">
      <c r="A1047" s="0" t="inlineStr">
        <is>
          <t xml:space="preserve">Автопринадлежности › Фильтры › Фильтры масляные</t>
        </is>
      </c>
      <c r="B1047" s="0" t="inlineStr">
        <is>
          <t xml:space="preserve">FQ</t>
        </is>
      </c>
      <c r="C1047" s="0" t="inlineStr">
        <is>
          <t xml:space="preserve">Фильтр масляный FQ O-205 15208-AD200 (VIC/BUIL BIO)</t>
        </is>
      </c>
      <c r="E1047" s="2" t="inlineStr">
        <is>
          <t xml:space="preserve">по запросу</t>
        </is>
      </c>
      <c r="G1047" s="0" t="inlineStr">
        <is>
          <t xml:space="preserve">Нет в наличии</t>
        </is>
      </c>
      <c r="J1047" s="7" t="str">
        <f>HYPERLINK("https://klvmarket.ru/catalog/avtoprinadlezhnosti/filtry/maslyanye/fq_o_205_15208_ad200_vic_buil_bio/","открыть")</f>
        <v>открыть</v>
      </c>
    </row>
    <row r="1048">
      <c r="A1048" s="0" t="inlineStr">
        <is>
          <t xml:space="preserve">Автопринадлежности › Фильтры › Фильтры масляные</t>
        </is>
      </c>
      <c r="B1048" s="0" t="inlineStr">
        <is>
          <t xml:space="preserve">FQ</t>
        </is>
      </c>
      <c r="C1048" s="0" t="inlineStr">
        <is>
          <t xml:space="preserve">Фильтр масляный FQ O-206 15209-2W200 (VIC/BUIL BIO)</t>
        </is>
      </c>
      <c r="E1048" s="2" t="inlineStr">
        <is>
          <t xml:space="preserve">по запросу</t>
        </is>
      </c>
      <c r="G1048" s="0" t="inlineStr">
        <is>
          <t xml:space="preserve">Нет в наличии</t>
        </is>
      </c>
      <c r="J1048" s="7" t="str">
        <f>HYPERLINK("https://klvmarket.ru/catalog/avtoprinadlezhnosti/filtry/maslyanye/fq_o_206_15209_2w200_vic_buil_bio/","открыть")</f>
        <v>открыть</v>
      </c>
    </row>
    <row r="1049">
      <c r="A1049" s="0" t="inlineStr">
        <is>
          <t xml:space="preserve">Автопринадлежности › Фильтры › Фильтры масляные</t>
        </is>
      </c>
      <c r="B1049" s="0" t="inlineStr">
        <is>
          <t xml:space="preserve">FQ</t>
        </is>
      </c>
      <c r="C1049" s="0" t="inlineStr">
        <is>
          <t xml:space="preserve">Фильтр масляный FQ O-258 15274-99227</t>
        </is>
      </c>
      <c r="E1049" s="4">
        <v>1170</v>
      </c>
      <c r="G1049" s="0" t="inlineStr">
        <is>
          <t xml:space="preserve">В наличии</t>
        </is>
      </c>
      <c r="H1049" s="8">
        <v>5</v>
      </c>
      <c r="J1049" s="7" t="str">
        <f>HYPERLINK("https://klvmarket.ru/catalog/avtoprinadlezhnosti/filtry/maslyanye/filtr_maslyanyy_fq_o_258_15274_99227/","открыть")</f>
        <v>открыть</v>
      </c>
    </row>
    <row r="1050">
      <c r="A1050" s="0" t="inlineStr">
        <is>
          <t xml:space="preserve">Автопринадлежности › Фильтры › Фильтры масляные</t>
        </is>
      </c>
      <c r="B1050" s="0" t="inlineStr">
        <is>
          <t xml:space="preserve">FQ</t>
        </is>
      </c>
      <c r="C1050" s="0" t="inlineStr">
        <is>
          <t xml:space="preserve">Фильтр масляный FQ O-259A 15274-99085</t>
        </is>
      </c>
      <c r="E1050" s="4">
        <v>780</v>
      </c>
      <c r="G1050" s="0" t="inlineStr">
        <is>
          <t xml:space="preserve">В наличии</t>
        </is>
      </c>
      <c r="J1050" s="7" t="str">
        <f>HYPERLINK("https://klvmarket.ru/catalog/avtoprinadlezhnosti/filtry/maslyanye/filtr_maslyanyy_fq_o_259a_15274_99085/","открыть")</f>
        <v>открыть</v>
      </c>
    </row>
    <row r="1051">
      <c r="A1051" s="0" t="inlineStr">
        <is>
          <t xml:space="preserve">Автопринадлежности › Фильтры › Фильтры масляные</t>
        </is>
      </c>
      <c r="B1051" s="0" t="inlineStr">
        <is>
          <t xml:space="preserve">FQ</t>
        </is>
      </c>
      <c r="C1051" s="0" t="inlineStr">
        <is>
          <t xml:space="preserve">Фильтр масляный FQ O-359 ME064356</t>
        </is>
      </c>
      <c r="E1051" s="4">
        <v>1813</v>
      </c>
      <c r="G1051" s="0" t="inlineStr">
        <is>
          <t xml:space="preserve">В наличии</t>
        </is>
      </c>
      <c r="H1051" s="8">
        <v>10</v>
      </c>
      <c r="J1051" s="7" t="str">
        <f>HYPERLINK("https://klvmarket.ru/catalog/avtoprinadlezhnosti/filtry/maslyanye/filtr_maslyanyy_fq_o_359_me064356/","открыть")</f>
        <v>открыть</v>
      </c>
    </row>
    <row r="1052">
      <c r="A1052" s="0" t="inlineStr">
        <is>
          <t xml:space="preserve">Автопринадлежности › Фильтры › Фильтры масляные</t>
        </is>
      </c>
      <c r="B1052" s="0" t="inlineStr">
        <is>
          <t xml:space="preserve">FQ</t>
        </is>
      </c>
      <c r="C1052" s="0" t="inlineStr">
        <is>
          <t xml:space="preserve">Фильтр масляный FQ O-406 L321-14-302</t>
        </is>
      </c>
      <c r="E1052" s="2" t="inlineStr">
        <is>
          <t xml:space="preserve">по запросу</t>
        </is>
      </c>
      <c r="G1052" s="0" t="inlineStr">
        <is>
          <t xml:space="preserve">Нет в наличии</t>
        </is>
      </c>
      <c r="J1052" s="7" t="str">
        <f>HYPERLINK("https://klvmarket.ru/catalog/avtoprinadlezhnosti/filtry/maslyanye/fq_o_406_l321_14_302/","открыть")</f>
        <v>открыть</v>
      </c>
    </row>
    <row r="1053">
      <c r="A1053" s="0" t="inlineStr">
        <is>
          <t xml:space="preserve">Автопринадлежности › Фильтры › Фильтры масляные</t>
        </is>
      </c>
      <c r="B1053" s="0" t="inlineStr">
        <is>
          <t xml:space="preserve">FQ</t>
        </is>
      </c>
      <c r="C1053" s="0" t="inlineStr">
        <is>
          <t xml:space="preserve">Фильтр масляный FQ O-609 15607-1070</t>
        </is>
      </c>
      <c r="E1053" s="2" t="inlineStr">
        <is>
          <t xml:space="preserve">по запросу</t>
        </is>
      </c>
      <c r="G1053" s="0" t="inlineStr">
        <is>
          <t xml:space="preserve">Нет в наличии</t>
        </is>
      </c>
      <c r="J1053" s="7" t="str">
        <f>HYPERLINK("https://klvmarket.ru/catalog/avtoprinadlezhnosti/filtry/maslyanye/fq_o_609_15607_1070/","открыть")</f>
        <v>открыть</v>
      </c>
    </row>
    <row r="1054">
      <c r="A1054" s="0" t="inlineStr">
        <is>
          <t xml:space="preserve">Автопринадлежности › Фильтры › Фильтры масляные</t>
        </is>
      </c>
      <c r="B1054" s="0" t="inlineStr">
        <is>
          <t xml:space="preserve">FQ</t>
        </is>
      </c>
      <c r="C1054" s="0" t="inlineStr">
        <is>
          <t xml:space="preserve">Фильтр масляный FQ O-621 15607-1350</t>
        </is>
      </c>
      <c r="E1054" s="2" t="inlineStr">
        <is>
          <t xml:space="preserve">по запросу</t>
        </is>
      </c>
      <c r="G1054" s="0" t="inlineStr">
        <is>
          <t xml:space="preserve">Нет в наличии</t>
        </is>
      </c>
      <c r="J1054" s="7" t="str">
        <f>HYPERLINK("https://klvmarket.ru/catalog/avtoprinadlezhnosti/filtry/maslyanye/fq_o_621_15607_1350/","открыть")</f>
        <v>открыть</v>
      </c>
    </row>
    <row r="1055">
      <c r="A1055" s="0" t="inlineStr">
        <is>
          <t xml:space="preserve">Автопринадлежности › Фильтры › Фильтры масляные</t>
        </is>
      </c>
      <c r="B1055" s="0" t="inlineStr">
        <is>
          <t xml:space="preserve">SAKURA</t>
        </is>
      </c>
      <c r="C1055" s="0" t="inlineStr">
        <is>
          <t xml:space="preserve">Фильтр масляный SAKURA C-1112 (BUIL BIO 115, VIC C115/308)</t>
        </is>
      </c>
      <c r="E1055" s="2" t="inlineStr">
        <is>
          <t xml:space="preserve">по запросу</t>
        </is>
      </c>
      <c r="G1055" s="0" t="inlineStr">
        <is>
          <t xml:space="preserve">Нет в наличии</t>
        </is>
      </c>
      <c r="J1055" s="7" t="str">
        <f>HYPERLINK("https://klvmarket.ru/catalog/avtoprinadlezhnosti/filtry/maslyanye/sakura_c_1112_buil_bio_115_vic_c115_308_/","открыть")</f>
        <v>открыть</v>
      </c>
    </row>
    <row r="1056">
      <c r="A1056" s="0" t="inlineStr">
        <is>
          <t xml:space="preserve">Автопринадлежности › Фильтры › Фильтры масляные</t>
        </is>
      </c>
      <c r="B1056" s="0" t="inlineStr">
        <is>
          <t xml:space="preserve">SAKURA</t>
        </is>
      </c>
      <c r="C1056" s="0" t="inlineStr">
        <is>
          <t xml:space="preserve">Фильтр масляный SAKURA C-1513 (BUIL BIO516, SAKURA C1533, VIC C525/603)</t>
        </is>
      </c>
      <c r="E1056" s="2" t="inlineStr">
        <is>
          <t xml:space="preserve">по запросу</t>
        </is>
      </c>
      <c r="G1056" s="0" t="inlineStr">
        <is>
          <t xml:space="preserve">Нет в наличии</t>
        </is>
      </c>
      <c r="J1056" s="7" t="str">
        <f>HYPERLINK("https://klvmarket.ru/catalog/avtoprinadlezhnosti/filtry/maslyanye/sakura_c_1513_buil_bio516_sakura_c1533_vic_c525_603_/","открыть")</f>
        <v>открыть</v>
      </c>
    </row>
    <row r="1057">
      <c r="A1057" s="0" t="inlineStr">
        <is>
          <t xml:space="preserve">Автопринадлежности › Фильтры › Фильтры масляные</t>
        </is>
      </c>
      <c r="B1057" s="0" t="inlineStr">
        <is>
          <t xml:space="preserve">SAKURA</t>
        </is>
      </c>
      <c r="C1057" s="0" t="inlineStr">
        <is>
          <t xml:space="preserve">Фильтр масляный SAKURA C-1533 (BUIL BIO516, SAKURA C1513, VIC C525)</t>
        </is>
      </c>
      <c r="E1057" s="2" t="inlineStr">
        <is>
          <t xml:space="preserve">по запросу</t>
        </is>
      </c>
      <c r="G1057" s="0" t="inlineStr">
        <is>
          <t xml:space="preserve">Нет в наличии</t>
        </is>
      </c>
      <c r="J1057" s="7" t="str">
        <f>HYPERLINK("https://klvmarket.ru/catalog/avtoprinadlezhnosti/filtry/maslyanye/sakura_c_1533_buil_bio516_sakura_c1513_vic_c525/","открыть")</f>
        <v>открыть</v>
      </c>
    </row>
    <row r="1058">
      <c r="A1058" s="0" t="inlineStr">
        <is>
          <t xml:space="preserve">Автопринадлежности › Фильтры › Фильтры масляные</t>
        </is>
      </c>
      <c r="B1058" s="0" t="inlineStr">
        <is>
          <t xml:space="preserve">SAKURA</t>
        </is>
      </c>
      <c r="C1058" s="0" t="inlineStr">
        <is>
          <t xml:space="preserve">Фильтр масляный SAKURA C-1535 (VIC C-521)</t>
        </is>
      </c>
      <c r="E1058" s="2" t="inlineStr">
        <is>
          <t xml:space="preserve">по запросу</t>
        </is>
      </c>
      <c r="G1058" s="0" t="inlineStr">
        <is>
          <t xml:space="preserve">Нет в наличии</t>
        </is>
      </c>
      <c r="J1058" s="7" t="str">
        <f>HYPERLINK("https://klvmarket.ru/catalog/avtoprinadlezhnosti/filtry/maslyanye/sakura_c_1535_vic_c_521/","открыть")</f>
        <v>открыть</v>
      </c>
    </row>
    <row r="1059">
      <c r="A1059" s="0" t="inlineStr">
        <is>
          <t xml:space="preserve">Автопринадлежности › Фильтры › Фильтры масляные</t>
        </is>
      </c>
      <c r="B1059" s="0" t="inlineStr">
        <is>
          <t xml:space="preserve">SAKURA</t>
        </is>
      </c>
      <c r="C1059" s="0" t="inlineStr">
        <is>
          <t xml:space="preserve">Фильтр масляный SAKURA C-1541 (BUIL BIO522, VIC C419/522)</t>
        </is>
      </c>
      <c r="E1059" s="2" t="inlineStr">
        <is>
          <t xml:space="preserve">по запросу</t>
        </is>
      </c>
      <c r="G1059" s="0" t="inlineStr">
        <is>
          <t xml:space="preserve">Нет в наличии</t>
        </is>
      </c>
      <c r="J1059" s="7" t="str">
        <f>HYPERLINK("https://klvmarket.ru/catalog/avtoprinadlezhnosti/filtry/maslyanye/sakura_c_1541_buil_bio522_vic_c419_522/","открыть")</f>
        <v>открыть</v>
      </c>
    </row>
    <row r="1060">
      <c r="A1060" s="0" t="inlineStr">
        <is>
          <t xml:space="preserve">Автопринадлежности › Фильтры › Фильтры масляные</t>
        </is>
      </c>
      <c r="B1060" s="0" t="inlineStr">
        <is>
          <t xml:space="preserve">SAKURA</t>
        </is>
      </c>
      <c r="C1060" s="0" t="inlineStr">
        <is>
          <t xml:space="preserve">Фильтр масляный SAKURA C-1704 (BUIL BIO 411, VIC C411)</t>
        </is>
      </c>
      <c r="E1060" s="2" t="inlineStr">
        <is>
          <t xml:space="preserve">по запросу</t>
        </is>
      </c>
      <c r="G1060" s="0" t="inlineStr">
        <is>
          <t xml:space="preserve">Нет в наличии</t>
        </is>
      </c>
      <c r="J1060" s="7" t="str">
        <f>HYPERLINK("https://klvmarket.ru/catalog/avtoprinadlezhnosti/filtry/maslyanye/sakura_c_1704_buil_bio_411_vic_c411/","открыть")</f>
        <v>открыть</v>
      </c>
    </row>
    <row r="1061">
      <c r="A1061" s="0" t="inlineStr">
        <is>
          <t xml:space="preserve">Автопринадлежности › Фильтры › Фильтры масляные</t>
        </is>
      </c>
      <c r="B1061" s="0" t="inlineStr">
        <is>
          <t xml:space="preserve">SAKURA</t>
        </is>
      </c>
      <c r="C1061" s="0" t="inlineStr">
        <is>
          <t xml:space="preserve">Фильтр масляный SAKURA C-5603 (SAKURA C5605/5701)</t>
        </is>
      </c>
      <c r="E1061" s="2" t="inlineStr">
        <is>
          <t xml:space="preserve">по запросу</t>
        </is>
      </c>
      <c r="G1061" s="0" t="inlineStr">
        <is>
          <t xml:space="preserve">Нет в наличии</t>
        </is>
      </c>
      <c r="J1061" s="7" t="str">
        <f>HYPERLINK("https://klvmarket.ru/catalog/avtoprinadlezhnosti/filtry/maslyanye/sakura_c_5603_sakura_c5605_5701/","открыть")</f>
        <v>открыть</v>
      </c>
    </row>
    <row r="1062">
      <c r="A1062" s="0" t="inlineStr">
        <is>
          <t xml:space="preserve">Автопринадлежности › Фильтры › Фильтры масляные</t>
        </is>
      </c>
      <c r="B1062" s="0" t="inlineStr">
        <is>
          <t xml:space="preserve">SAKURA</t>
        </is>
      </c>
      <c r="C1062" s="0" t="inlineStr">
        <is>
          <t xml:space="preserve">Фильтр масляный SAKURA C-5808 (VIC C318, SAKURA C58270)</t>
        </is>
      </c>
      <c r="E1062" s="2" t="inlineStr">
        <is>
          <t xml:space="preserve">по запросу</t>
        </is>
      </c>
      <c r="G1062" s="0" t="inlineStr">
        <is>
          <t xml:space="preserve">Нет в наличии</t>
        </is>
      </c>
      <c r="J1062" s="7" t="str">
        <f>HYPERLINK("https://klvmarket.ru/catalog/avtoprinadlezhnosti/filtry/maslyanye/sakura_c_5808_vic_c318_sakura_c58270/","открыть")</f>
        <v>открыть</v>
      </c>
    </row>
    <row r="1063">
      <c r="A1063" s="0" t="inlineStr">
        <is>
          <t xml:space="preserve">Автопринадлежности › Фильтры › Фильтры масляные</t>
        </is>
      </c>
      <c r="B1063" s="0" t="inlineStr">
        <is>
          <t xml:space="preserve">SAKURA</t>
        </is>
      </c>
      <c r="C1063" s="0" t="inlineStr">
        <is>
          <t xml:space="preserve">Фильтр масляный SAKURA C-5818 (C-315)(С-318)</t>
        </is>
      </c>
      <c r="E1063" s="2" t="inlineStr">
        <is>
          <t xml:space="preserve">по запросу</t>
        </is>
      </c>
      <c r="G1063" s="0" t="inlineStr">
        <is>
          <t xml:space="preserve">Нет в наличии</t>
        </is>
      </c>
      <c r="J1063" s="7" t="str">
        <f>HYPERLINK("https://klvmarket.ru/catalog/avtoprinadlezhnosti/filtry/maslyanye/sakura_c_5818_c_315_s_318/","открыть")</f>
        <v>открыть</v>
      </c>
    </row>
    <row r="1064">
      <c r="A1064" s="0" t="inlineStr">
        <is>
          <t xml:space="preserve">Автопринадлежности › Фильтры › Фильтры масляные</t>
        </is>
      </c>
      <c r="B1064" s="0" t="inlineStr">
        <is>
          <t xml:space="preserve">SAKURA</t>
        </is>
      </c>
      <c r="C1064" s="0" t="inlineStr">
        <is>
          <t xml:space="preserve">Фильтр масляный SAKURA C-65201 (Sakura C6537)</t>
        </is>
      </c>
      <c r="E1064" s="2" t="inlineStr">
        <is>
          <t xml:space="preserve">по запросу</t>
        </is>
      </c>
      <c r="G1064" s="0" t="inlineStr">
        <is>
          <t xml:space="preserve">Нет в наличии</t>
        </is>
      </c>
      <c r="J1064" s="7" t="str">
        <f>HYPERLINK("https://klvmarket.ru/catalog/avtoprinadlezhnosti/filtry/maslyanye/sakura_c_65201_sakura_c6537/","открыть")</f>
        <v>открыть</v>
      </c>
    </row>
    <row r="1065">
      <c r="A1065" s="0" t="inlineStr">
        <is>
          <t xml:space="preserve">Автопринадлежности › Фильтры › Фильтры масляные</t>
        </is>
      </c>
      <c r="B1065" s="0" t="inlineStr">
        <is>
          <t xml:space="preserve">SAKURA</t>
        </is>
      </c>
      <c r="C1065" s="0" t="inlineStr">
        <is>
          <t xml:space="preserve">Фильтр масляный SAKURA EO-11060 (BUIL O121, VIC O121)</t>
        </is>
      </c>
      <c r="E1065" s="2" t="inlineStr">
        <is>
          <t xml:space="preserve">по запросу</t>
        </is>
      </c>
      <c r="G1065" s="0" t="inlineStr">
        <is>
          <t xml:space="preserve">Нет в наличии</t>
        </is>
      </c>
      <c r="J1065" s="7" t="str">
        <f>HYPERLINK("https://klvmarket.ru/catalog/avtoprinadlezhnosti/filtry/maslyanye/sakura_eo_11060_buil_o121_vic_o121/","открыть")</f>
        <v>открыть</v>
      </c>
    </row>
    <row r="1066">
      <c r="A1066" s="0" t="inlineStr">
        <is>
          <t xml:space="preserve">Автопринадлежности › Фильтры › Фильтры масляные</t>
        </is>
      </c>
      <c r="B1066" s="0" t="inlineStr">
        <is>
          <t xml:space="preserve">SAKURA</t>
        </is>
      </c>
      <c r="C1066" s="0" t="inlineStr">
        <is>
          <t xml:space="preserve">Фильтр масляный SAKURA O-1012-S (VIC O359/360)</t>
        </is>
      </c>
      <c r="E1066" s="2" t="inlineStr">
        <is>
          <t xml:space="preserve">по запросу</t>
        </is>
      </c>
      <c r="G1066" s="0" t="inlineStr">
        <is>
          <t xml:space="preserve">Нет в наличии</t>
        </is>
      </c>
      <c r="J1066" s="7" t="str">
        <f>HYPERLINK("https://klvmarket.ru/catalog/avtoprinadlezhnosti/filtry/maslyanye/sakura_o_1012_s_vic_o359_360/","открыть")</f>
        <v>открыть</v>
      </c>
    </row>
    <row r="1067">
      <c r="A1067" s="0" t="inlineStr">
        <is>
          <t xml:space="preserve">Автопринадлежности › Фильтры › Фильтры масляные</t>
        </is>
      </c>
      <c r="B1067" s="0" t="inlineStr">
        <is>
          <t xml:space="preserve">SAKURA</t>
        </is>
      </c>
      <c r="C1067" s="0" t="inlineStr">
        <is>
          <t xml:space="preserve">Фильтр масляный SAKURA O-1308 (VIC O579/609/624, BUIL O609, SAKURA O13081/1527/1532)</t>
        </is>
      </c>
      <c r="E1067" s="2" t="inlineStr">
        <is>
          <t xml:space="preserve">по запросу</t>
        </is>
      </c>
      <c r="G1067" s="0" t="inlineStr">
        <is>
          <t xml:space="preserve">Нет в наличии</t>
        </is>
      </c>
      <c r="J1067" s="7" t="str">
        <f>HYPERLINK("https://klvmarket.ru/catalog/avtoprinadlezhnosti/filtry/maslyanye/sakura_o_1308_vic_o579_609_624_buil_o609_sakura_o13081_1527_1532/","открыть")</f>
        <v>открыть</v>
      </c>
    </row>
    <row r="1068">
      <c r="A1068" s="0" t="inlineStr">
        <is>
          <t xml:space="preserve">Автопринадлежности › Фильтры › Фильтры масляные</t>
        </is>
      </c>
      <c r="B1068" s="0" t="inlineStr">
        <is>
          <t xml:space="preserve">SAKURA</t>
        </is>
      </c>
      <c r="C1068" s="0" t="inlineStr">
        <is>
          <t xml:space="preserve">Фильтр масляный SAKURA O-13081</t>
        </is>
      </c>
      <c r="E1068" s="2" t="inlineStr">
        <is>
          <t xml:space="preserve">по запросу</t>
        </is>
      </c>
      <c r="G1068" s="0" t="inlineStr">
        <is>
          <t xml:space="preserve">Нет в наличии</t>
        </is>
      </c>
      <c r="J1068" s="7" t="str">
        <f>HYPERLINK("https://klvmarket.ru/catalog/avtoprinadlezhnosti/filtry/maslyanye/sakura_o_13081/","открыть")</f>
        <v>открыть</v>
      </c>
    </row>
    <row r="1069">
      <c r="A1069" s="0" t="inlineStr">
        <is>
          <t xml:space="preserve">Автопринадлежности › Фильтры › Фильтры масляные</t>
        </is>
      </c>
      <c r="B1069" s="0" t="inlineStr">
        <is>
          <t xml:space="preserve">SAKURA</t>
        </is>
      </c>
      <c r="C1069" s="0" t="inlineStr">
        <is>
          <t xml:space="preserve">Фильтр масляный SAKURA O-1528</t>
        </is>
      </c>
      <c r="E1069" s="2" t="inlineStr">
        <is>
          <t xml:space="preserve">по запросу</t>
        </is>
      </c>
      <c r="G1069" s="0" t="inlineStr">
        <is>
          <t xml:space="preserve">Нет в наличии</t>
        </is>
      </c>
      <c r="J1069" s="7" t="str">
        <f>HYPERLINK("https://klvmarket.ru/catalog/avtoprinadlezhnosti/filtry/maslyanye/sakura_o_1528_/","открыть")</f>
        <v>открыть</v>
      </c>
    </row>
    <row r="1070">
      <c r="A1070" s="0" t="inlineStr">
        <is>
          <t xml:space="preserve">Автопринадлежности › Фильтры › Фильтры масляные</t>
        </is>
      </c>
      <c r="B1070" s="0" t="inlineStr">
        <is>
          <t xml:space="preserve">SAKURA</t>
        </is>
      </c>
      <c r="C1070" s="0" t="inlineStr">
        <is>
          <t xml:space="preserve">Фильтр масляный SAKURA O-1530 (JS ASAKASHI O1530)</t>
        </is>
      </c>
      <c r="E1070" s="4">
        <v>1140</v>
      </c>
      <c r="G1070" s="0" t="inlineStr">
        <is>
          <t xml:space="preserve">Под заказ</t>
        </is>
      </c>
      <c r="H1070" s="8">
        <v>1</v>
      </c>
      <c r="J1070" s="7" t="str">
        <f>HYPERLINK("https://klvmarket.ru/catalog/avtoprinadlezhnosti/filtry/maslyanye/sakura_o_1530_js_asakashi_o1530/","открыть")</f>
        <v>открыть</v>
      </c>
    </row>
    <row r="1071">
      <c r="A1071" s="0" t="inlineStr">
        <is>
          <t xml:space="preserve">Автопринадлежности › Фильтры › Фильтры масляные</t>
        </is>
      </c>
      <c r="B1071" s="0" t="inlineStr">
        <is>
          <t xml:space="preserve">VIC</t>
        </is>
      </c>
      <c r="C1071" s="0" t="inlineStr">
        <is>
          <t xml:space="preserve">Фильтр масляный VIC C-010 (SAKURA C1828/1915/1935)</t>
        </is>
      </c>
      <c r="E1071" s="4">
        <v>390</v>
      </c>
      <c r="G1071" s="0" t="inlineStr">
        <is>
          <t xml:space="preserve">Нет в наличии</t>
        </is>
      </c>
      <c r="J1071" s="7" t="str">
        <f>HYPERLINK("https://klvmarket.ru/catalog/avtoprinadlezhnosti/filtry/maslyanye/vic_c_010_sakura_c1828_1915_1935/","открыть")</f>
        <v>открыть</v>
      </c>
    </row>
    <row r="1072">
      <c r="A1072" s="0" t="inlineStr">
        <is>
          <t xml:space="preserve">Автопринадлежности › Фильтры › Фильтры масляные</t>
        </is>
      </c>
      <c r="B1072" s="0" t="inlineStr">
        <is>
          <t xml:space="preserve">VIC</t>
        </is>
      </c>
      <c r="C1072" s="0" t="inlineStr">
        <is>
          <t xml:space="preserve">Фильтр масляный VIC C-034</t>
        </is>
      </c>
      <c r="E1072" s="4">
        <v>564</v>
      </c>
      <c r="G1072" s="0" t="inlineStr">
        <is>
          <t xml:space="preserve">Нет в наличии</t>
        </is>
      </c>
      <c r="J1072" s="7" t="str">
        <f>HYPERLINK("https://klvmarket.ru/catalog/avtoprinadlezhnosti/filtry/maslyanye/vic_c_034/","открыть")</f>
        <v>открыть</v>
      </c>
    </row>
    <row r="1073">
      <c r="A1073" s="0" t="inlineStr">
        <is>
          <t xml:space="preserve">Автопринадлежности › Фильтры › Фильтры масляные</t>
        </is>
      </c>
      <c r="B1073" s="0" t="inlineStr">
        <is>
          <t xml:space="preserve">VIC</t>
        </is>
      </c>
      <c r="C1073" s="0" t="inlineStr">
        <is>
          <t xml:space="preserve">Фильтр масляный VIC C-101 (FQ, BUIL BIO101, SAKURA C1121)</t>
        </is>
      </c>
      <c r="E1073" s="2" t="inlineStr">
        <is>
          <t xml:space="preserve">по запросу</t>
        </is>
      </c>
      <c r="G1073" s="0" t="inlineStr">
        <is>
          <t xml:space="preserve">Нет в наличии</t>
        </is>
      </c>
      <c r="J1073" s="7" t="str">
        <f>HYPERLINK("https://klvmarket.ru/catalog/avtoprinadlezhnosti/filtry/maslyanye/vic_c_101_fq_buil_bio101_sakura_c1121/","открыть")</f>
        <v>открыть</v>
      </c>
    </row>
    <row r="1074">
      <c r="A1074" s="0" t="inlineStr">
        <is>
          <t xml:space="preserve">Автопринадлежности › Фильтры › Фильтры масляные</t>
        </is>
      </c>
      <c r="B1074" s="0" t="inlineStr">
        <is>
          <t xml:space="preserve">VIC</t>
        </is>
      </c>
      <c r="C1074" s="0" t="inlineStr">
        <is>
          <t xml:space="preserve">Фильтр масляный VIC C-102 (SAKURA C1103)</t>
        </is>
      </c>
      <c r="E1074" s="2" t="inlineStr">
        <is>
          <t xml:space="preserve">по запросу</t>
        </is>
      </c>
      <c r="G1074" s="0" t="inlineStr">
        <is>
          <t xml:space="preserve">Нет в наличии</t>
        </is>
      </c>
      <c r="J1074" s="7" t="str">
        <f>HYPERLINK("https://klvmarket.ru/catalog/avtoprinadlezhnosti/filtry/maslyanye/vic_c_102_sakura_c1103/","открыть")</f>
        <v>открыть</v>
      </c>
    </row>
    <row r="1075">
      <c r="A1075" s="0" t="inlineStr">
        <is>
          <t xml:space="preserve">Автопринадлежности › Фильтры › Фильтры масляные</t>
        </is>
      </c>
      <c r="B1075" s="0" t="inlineStr">
        <is>
          <t xml:space="preserve">VIC</t>
        </is>
      </c>
      <c r="C1075" s="0" t="inlineStr">
        <is>
          <t xml:space="preserve">Фильтр масляный VIC C-110 (FQ/BUIL BIO, SAKURA 1109/1139)</t>
        </is>
      </c>
      <c r="E1075" s="2" t="inlineStr">
        <is>
          <t xml:space="preserve">по запросу</t>
        </is>
      </c>
      <c r="G1075" s="0" t="inlineStr">
        <is>
          <t xml:space="preserve">Под заказ</t>
        </is>
      </c>
      <c r="J1075" s="7" t="str">
        <f>HYPERLINK("https://klvmarket.ru/catalog/avtoprinadlezhnosti/filtry/maslyanye/vic_c_110_fq_buil_bio_sakura_1109_1139/","открыть")</f>
        <v>открыть</v>
      </c>
    </row>
    <row r="1076">
      <c r="A1076" s="0" t="inlineStr">
        <is>
          <t xml:space="preserve">Автопринадлежности › Фильтры › Фильтры масляные</t>
        </is>
      </c>
      <c r="B1076" s="0" t="inlineStr">
        <is>
          <t xml:space="preserve">VIC</t>
        </is>
      </c>
      <c r="C1076" s="0" t="inlineStr">
        <is>
          <t xml:space="preserve">Фильтр масляный VIC C-111 (FQ)</t>
        </is>
      </c>
      <c r="E1076" s="2" t="inlineStr">
        <is>
          <t xml:space="preserve">по запросу</t>
        </is>
      </c>
      <c r="G1076" s="0" t="inlineStr">
        <is>
          <t xml:space="preserve">Нет в наличии</t>
        </is>
      </c>
      <c r="J1076" s="7" t="str">
        <f>HYPERLINK("https://klvmarket.ru/catalog/avtoprinadlezhnosti/filtry/maslyanye/vic_c_111_fq/","открыть")</f>
        <v>открыть</v>
      </c>
    </row>
    <row r="1077">
      <c r="A1077" s="0" t="inlineStr">
        <is>
          <t xml:space="preserve">Автопринадлежности › Фильтры › Фильтры масляные</t>
        </is>
      </c>
      <c r="B1077" s="0" t="inlineStr">
        <is>
          <t xml:space="preserve">VIC</t>
        </is>
      </c>
      <c r="C1077" s="0" t="inlineStr">
        <is>
          <t xml:space="preserve">Фильтр масляный VIC C-112 (FQ/ BUIL BIO, SAKURA C1111)</t>
        </is>
      </c>
      <c r="E1077" s="2" t="inlineStr">
        <is>
          <t xml:space="preserve">по запросу</t>
        </is>
      </c>
      <c r="G1077" s="0" t="inlineStr">
        <is>
          <t xml:space="preserve">Нет в наличии</t>
        </is>
      </c>
      <c r="J1077" s="7" t="str">
        <f>HYPERLINK("https://klvmarket.ru/catalog/avtoprinadlezhnosti/filtry/maslyanye/vic_c_112_fq_buil_bio_sakura_c1111/","открыть")</f>
        <v>открыть</v>
      </c>
    </row>
    <row r="1078">
      <c r="A1078" s="0" t="inlineStr">
        <is>
          <t xml:space="preserve">Автопринадлежности › Фильтры › Фильтры масляные</t>
        </is>
      </c>
      <c r="B1078" s="0" t="inlineStr">
        <is>
          <t xml:space="preserve">VIC</t>
        </is>
      </c>
      <c r="C1078" s="0" t="inlineStr">
        <is>
          <t xml:space="preserve">Фильтр масляный VIC C-113 (FQ/BUIL BIO, SAKURA C1113)</t>
        </is>
      </c>
      <c r="E1078" s="2" t="inlineStr">
        <is>
          <t xml:space="preserve">по запросу</t>
        </is>
      </c>
      <c r="G1078" s="0" t="inlineStr">
        <is>
          <t xml:space="preserve">Нет в наличии</t>
        </is>
      </c>
      <c r="J1078" s="7" t="str">
        <f>HYPERLINK("https://klvmarket.ru/catalog/avtoprinadlezhnosti/filtry/maslyanye/vic_c_113_fq_buil_bio_sakura_c1113/","открыть")</f>
        <v>открыть</v>
      </c>
    </row>
    <row r="1079">
      <c r="A1079" s="0" t="inlineStr">
        <is>
          <t xml:space="preserve">Автопринадлежности › Фильтры › Фильтры масляные</t>
        </is>
      </c>
      <c r="B1079" s="0" t="inlineStr">
        <is>
          <t xml:space="preserve">VIC</t>
        </is>
      </c>
      <c r="C1079" s="0" t="inlineStr">
        <is>
          <t xml:space="preserve">Фильтр масляный VIC C-114 (FQ/BUIL BIO, SAKURA C1141)</t>
        </is>
      </c>
      <c r="E1079" s="2" t="inlineStr">
        <is>
          <t xml:space="preserve">по запросу</t>
        </is>
      </c>
      <c r="G1079" s="0" t="inlineStr">
        <is>
          <t xml:space="preserve">Нет в наличии</t>
        </is>
      </c>
      <c r="J1079" s="7" t="str">
        <f>HYPERLINK("https://klvmarket.ru/catalog/avtoprinadlezhnosti/filtry/maslyanye/vic_c_114_fq_buil_bio_sakura_c1141/","открыть")</f>
        <v>открыть</v>
      </c>
    </row>
    <row r="1080">
      <c r="A1080" s="0" t="inlineStr">
        <is>
          <t xml:space="preserve">Автопринадлежности › Фильтры › Фильтры масляные</t>
        </is>
      </c>
      <c r="B1080" s="0" t="inlineStr">
        <is>
          <t xml:space="preserve">VIC</t>
        </is>
      </c>
      <c r="C1080" s="0" t="inlineStr">
        <is>
          <t xml:space="preserve">Фильтр масляный VIC C-115 (FQ/BUIL BIO, VIC C308, SAKURA C1112)</t>
        </is>
      </c>
      <c r="E1080" s="2" t="inlineStr">
        <is>
          <t xml:space="preserve">по запросу</t>
        </is>
      </c>
      <c r="G1080" s="0" t="inlineStr">
        <is>
          <t xml:space="preserve">Нет в наличии</t>
        </is>
      </c>
      <c r="J1080" s="7" t="str">
        <f>HYPERLINK("https://klvmarket.ru/catalog/avtoprinadlezhnosti/filtry/maslyanye/vic_c_115_fq_buil_bio_vic_c308_sakura_c1112/","открыть")</f>
        <v>открыть</v>
      </c>
    </row>
    <row r="1081">
      <c r="A1081" s="0" t="inlineStr">
        <is>
          <t xml:space="preserve">Автопринадлежности › Фильтры › Фильтры масляные</t>
        </is>
      </c>
      <c r="B1081" s="0" t="inlineStr">
        <is>
          <t xml:space="preserve">VIC</t>
        </is>
      </c>
      <c r="C1081" s="0" t="inlineStr">
        <is>
          <t xml:space="preserve">Фильтр масляный VIC C-116 (FQ/BUIL BIO, SAKURA C1118)</t>
        </is>
      </c>
      <c r="E1081" s="2" t="inlineStr">
        <is>
          <t xml:space="preserve">по запросу</t>
        </is>
      </c>
      <c r="G1081" s="0" t="inlineStr">
        <is>
          <t xml:space="preserve">Нет в наличии</t>
        </is>
      </c>
      <c r="J1081" s="7" t="str">
        <f>HYPERLINK("https://klvmarket.ru/catalog/avtoprinadlezhnosti/filtry/maslyanye/vic_c_116_fq_buil_bio_sakura_c1118/","открыть")</f>
        <v>открыть</v>
      </c>
    </row>
    <row r="1082">
      <c r="A1082" s="0" t="inlineStr">
        <is>
          <t xml:space="preserve">Автопринадлежности › Фильтры › Фильтры масляные</t>
        </is>
      </c>
      <c r="B1082" s="0" t="inlineStr">
        <is>
          <t xml:space="preserve">VIC</t>
        </is>
      </c>
      <c r="C1082" s="0" t="inlineStr">
        <is>
          <t xml:space="preserve">Фильтр масляный VIC C-207L (FQ/BUIL BIO, SAKURA C1805)</t>
        </is>
      </c>
      <c r="E1082" s="2" t="inlineStr">
        <is>
          <t xml:space="preserve">по запросу</t>
        </is>
      </c>
      <c r="G1082" s="0" t="inlineStr">
        <is>
          <t xml:space="preserve">Нет в наличии</t>
        </is>
      </c>
      <c r="J1082" s="7" t="str">
        <f>HYPERLINK("https://klvmarket.ru/catalog/avtoprinadlezhnosti/filtry/maslyanye/vic_c_207l_fq_buil_bio_sakura_c1805/","открыть")</f>
        <v>открыть</v>
      </c>
    </row>
    <row r="1083">
      <c r="A1083" s="0" t="inlineStr">
        <is>
          <t xml:space="preserve">Автопринадлежности › Фильтры › Фильтры масляные</t>
        </is>
      </c>
      <c r="B1083" s="0" t="inlineStr">
        <is>
          <t xml:space="preserve">VIC</t>
        </is>
      </c>
      <c r="C1083" s="0" t="inlineStr">
        <is>
          <t xml:space="preserve">Фильтр масляный VIC C-216 (VIC C212, SAKURA C6103)</t>
        </is>
      </c>
      <c r="E1083" s="2" t="inlineStr">
        <is>
          <t xml:space="preserve">по запросу</t>
        </is>
      </c>
      <c r="G1083" s="0" t="inlineStr">
        <is>
          <t xml:space="preserve">Нет в наличии</t>
        </is>
      </c>
      <c r="J1083" s="7" t="str">
        <f>HYPERLINK("https://klvmarket.ru/catalog/avtoprinadlezhnosti/filtry/maslyanye/vic_c_216_vic_c212_sakura_c6103/","открыть")</f>
        <v>открыть</v>
      </c>
    </row>
    <row r="1084">
      <c r="A1084" s="0" t="inlineStr">
        <is>
          <t xml:space="preserve">Автопринадлежности › Фильтры › Фильтры масляные</t>
        </is>
      </c>
      <c r="B1084" s="0" t="inlineStr">
        <is>
          <t xml:space="preserve">VIC</t>
        </is>
      </c>
      <c r="C1084" s="0" t="inlineStr">
        <is>
          <t xml:space="preserve">Фильтр масляный VIC C-217 (SAKURA C6104)</t>
        </is>
      </c>
      <c r="E1084" s="2" t="inlineStr">
        <is>
          <t xml:space="preserve">по запросу</t>
        </is>
      </c>
      <c r="G1084" s="0" t="inlineStr">
        <is>
          <t xml:space="preserve">Нет в наличии</t>
        </is>
      </c>
      <c r="J1084" s="7" t="str">
        <f>HYPERLINK("https://klvmarket.ru/catalog/avtoprinadlezhnosti/filtry/maslyanye/vic_c_217_sakura_c6104/","открыть")</f>
        <v>открыть</v>
      </c>
    </row>
    <row r="1085">
      <c r="A1085" s="0" t="inlineStr">
        <is>
          <t xml:space="preserve">Автопринадлежности › Фильтры › Фильтры масляные</t>
        </is>
      </c>
      <c r="B1085" s="0" t="inlineStr">
        <is>
          <t xml:space="preserve">VIC</t>
        </is>
      </c>
      <c r="C1085" s="0" t="inlineStr">
        <is>
          <t xml:space="preserve">Фильтр масляный VIC C-218 (FQ/BUIL BIO, SAKURA C1814)</t>
        </is>
      </c>
      <c r="E1085" s="2" t="inlineStr">
        <is>
          <t xml:space="preserve">по запросу</t>
        </is>
      </c>
      <c r="G1085" s="0" t="inlineStr">
        <is>
          <t xml:space="preserve">Нет в наличии</t>
        </is>
      </c>
      <c r="J1085" s="7" t="str">
        <f>HYPERLINK("https://klvmarket.ru/catalog/avtoprinadlezhnosti/filtry/maslyanye/vic_c_218_fq_buil_bio_sakura_c1814/","открыть")</f>
        <v>открыть</v>
      </c>
    </row>
    <row r="1086">
      <c r="A1086" s="0" t="inlineStr">
        <is>
          <t xml:space="preserve">Автопринадлежности › Фильтры › Фильтры масляные</t>
        </is>
      </c>
      <c r="B1086" s="0" t="inlineStr">
        <is>
          <t xml:space="preserve">VIC</t>
        </is>
      </c>
      <c r="C1086" s="0" t="inlineStr">
        <is>
          <t xml:space="preserve">Фильтр масляный VIC C-219 (BUIL BIO219, SAKURA C6101)</t>
        </is>
      </c>
      <c r="E1086" s="2" t="inlineStr">
        <is>
          <t xml:space="preserve">по запросу</t>
        </is>
      </c>
      <c r="G1086" s="0" t="inlineStr">
        <is>
          <t xml:space="preserve">Нет в наличии</t>
        </is>
      </c>
      <c r="J1086" s="7" t="str">
        <f>HYPERLINK("https://klvmarket.ru/catalog/avtoprinadlezhnosti/filtry/maslyanye/vic_c_219_buil_bio219_sakura_c6101/","открыть")</f>
        <v>открыть</v>
      </c>
    </row>
    <row r="1087">
      <c r="A1087" s="0" t="inlineStr">
        <is>
          <t xml:space="preserve">Автопринадлежности › Фильтры › Фильтры масляные</t>
        </is>
      </c>
      <c r="B1087" s="0" t="inlineStr">
        <is>
          <t xml:space="preserve">VIC</t>
        </is>
      </c>
      <c r="C1087" s="0" t="inlineStr">
        <is>
          <t xml:space="preserve">Фильтр масляный VIC C-220 (SAKURA C1824)</t>
        </is>
      </c>
      <c r="E1087" s="2" t="inlineStr">
        <is>
          <t xml:space="preserve">по запросу</t>
        </is>
      </c>
      <c r="G1087" s="0" t="inlineStr">
        <is>
          <t xml:space="preserve">Нет в наличии</t>
        </is>
      </c>
      <c r="J1087" s="7" t="str">
        <f>HYPERLINK("https://klvmarket.ru/catalog/avtoprinadlezhnosti/filtry/maslyanye/vic_c_220_sakura_c1824/","открыть")</f>
        <v>открыть</v>
      </c>
    </row>
    <row r="1088">
      <c r="A1088" s="0" t="inlineStr">
        <is>
          <t xml:space="preserve">Автопринадлежности › Фильтры › Фильтры масляные</t>
        </is>
      </c>
      <c r="B1088" s="0" t="inlineStr">
        <is>
          <t xml:space="preserve">VIC</t>
        </is>
      </c>
      <c r="C1088" s="0" t="inlineStr">
        <is>
          <t xml:space="preserve">Фильтр масляный VIC C-222 (FQ/BUIL BIO, SAKURA C1819/1106/1803)</t>
        </is>
      </c>
      <c r="E1088" s="2" t="inlineStr">
        <is>
          <t xml:space="preserve">по запросу</t>
        </is>
      </c>
      <c r="G1088" s="0" t="inlineStr">
        <is>
          <t xml:space="preserve">Нет в наличии</t>
        </is>
      </c>
      <c r="J1088" s="7" t="str">
        <f>HYPERLINK("https://klvmarket.ru/catalog/avtoprinadlezhnosti/filtry/maslyanye/vic_c_222_fq_buil_bio_sakura_c1819_1106_1803/","открыть")</f>
        <v>открыть</v>
      </c>
    </row>
    <row r="1089">
      <c r="A1089" s="0" t="inlineStr">
        <is>
          <t xml:space="preserve">Автопринадлежности › Фильтры › Фильтры масляные</t>
        </is>
      </c>
      <c r="B1089" s="0" t="inlineStr">
        <is>
          <t xml:space="preserve">VIC</t>
        </is>
      </c>
      <c r="C1089" s="0" t="inlineStr">
        <is>
          <t xml:space="preserve">Фильтр масляный VIC C-223 (FQ/BUIL BIO, SAKURA C1007)</t>
        </is>
      </c>
      <c r="E1089" s="2" t="inlineStr">
        <is>
          <t xml:space="preserve">по запросу</t>
        </is>
      </c>
      <c r="G1089" s="0" t="inlineStr">
        <is>
          <t xml:space="preserve">Нет в наличии</t>
        </is>
      </c>
      <c r="J1089" s="7" t="str">
        <f>HYPERLINK("https://klvmarket.ru/catalog/avtoprinadlezhnosti/filtry/maslyanye/vic_c_223_fq_buil_bio_sakura_c1007/","открыть")</f>
        <v>открыть</v>
      </c>
    </row>
    <row r="1090">
      <c r="A1090" s="0" t="inlineStr">
        <is>
          <t xml:space="preserve">Автопринадлежности › Фильтры › Фильтры масляные</t>
        </is>
      </c>
      <c r="B1090" s="0" t="inlineStr">
        <is>
          <t xml:space="preserve">VIC</t>
        </is>
      </c>
      <c r="C1090" s="0" t="inlineStr">
        <is>
          <t xml:space="preserve">Фильтр масляный VIC C-224 (FQ)</t>
        </is>
      </c>
      <c r="E1090" s="2" t="inlineStr">
        <is>
          <t xml:space="preserve">по запросу</t>
        </is>
      </c>
      <c r="G1090" s="0" t="inlineStr">
        <is>
          <t xml:space="preserve">Нет в наличии</t>
        </is>
      </c>
      <c r="J1090" s="7" t="str">
        <f>HYPERLINK("https://klvmarket.ru/catalog/avtoprinadlezhnosti/filtry/maslyanye/vic_c_224_fq/","открыть")</f>
        <v>открыть</v>
      </c>
    </row>
    <row r="1091">
      <c r="A1091" s="0" t="inlineStr">
        <is>
          <t xml:space="preserve">Автопринадлежности › Фильтры › Фильтры масляные</t>
        </is>
      </c>
      <c r="B1091" s="0" t="inlineStr">
        <is>
          <t xml:space="preserve">VIC</t>
        </is>
      </c>
      <c r="C1091" s="0" t="inlineStr">
        <is>
          <t xml:space="preserve">Фильтр масляный VIC C-225</t>
        </is>
      </c>
      <c r="E1091" s="2" t="inlineStr">
        <is>
          <t xml:space="preserve">по запросу</t>
        </is>
      </c>
      <c r="G1091" s="0" t="inlineStr">
        <is>
          <t xml:space="preserve">Нет в наличии</t>
        </is>
      </c>
      <c r="J1091" s="7" t="str">
        <f>HYPERLINK("https://klvmarket.ru/catalog/avtoprinadlezhnosti/filtry/maslyanye/vic_c_225/","открыть")</f>
        <v>открыть</v>
      </c>
    </row>
    <row r="1092">
      <c r="A1092" s="0" t="inlineStr">
        <is>
          <t xml:space="preserve">Автопринадлежности › Фильтры › Фильтры масляные</t>
        </is>
      </c>
      <c r="B1092" s="0" t="inlineStr">
        <is>
          <t xml:space="preserve">VIC</t>
        </is>
      </c>
      <c r="C1092" s="0" t="inlineStr">
        <is>
          <t xml:space="preserve">Фильтр масляный VIC C-226 (FQ/BUIL BIO, SAKURA C1812/18122)</t>
        </is>
      </c>
      <c r="E1092" s="2" t="inlineStr">
        <is>
          <t xml:space="preserve">по запросу</t>
        </is>
      </c>
      <c r="G1092" s="0" t="inlineStr">
        <is>
          <t xml:space="preserve">Нет в наличии</t>
        </is>
      </c>
      <c r="J1092" s="7" t="str">
        <f>HYPERLINK("https://klvmarket.ru/catalog/avtoprinadlezhnosti/filtry/maslyanye/vic_c_226_fq_buil_bio_sakura_c1812_18122/","открыть")</f>
        <v>открыть</v>
      </c>
    </row>
    <row r="1093">
      <c r="A1093" s="0" t="inlineStr">
        <is>
          <t xml:space="preserve">Автопринадлежности › Фильтры › Фильтры масляные</t>
        </is>
      </c>
      <c r="B1093" s="0" t="inlineStr">
        <is>
          <t xml:space="preserve">VIC</t>
        </is>
      </c>
      <c r="C1093" s="0" t="inlineStr">
        <is>
          <t xml:space="preserve">Фильтр масляный VIC C-231 (SAKURA C1903)</t>
        </is>
      </c>
      <c r="E1093" s="2" t="inlineStr">
        <is>
          <t xml:space="preserve">по запросу</t>
        </is>
      </c>
      <c r="G1093" s="0" t="inlineStr">
        <is>
          <t xml:space="preserve">Нет в наличии</t>
        </is>
      </c>
      <c r="J1093" s="7" t="str">
        <f>HYPERLINK("https://klvmarket.ru/catalog/avtoprinadlezhnosti/filtry/maslyanye/vic_c_231_sakura_c1903/","открыть")</f>
        <v>открыть</v>
      </c>
    </row>
    <row r="1094">
      <c r="A1094" s="0" t="inlineStr">
        <is>
          <t xml:space="preserve">Автопринадлежности › Фильтры › Фильтры масляные</t>
        </is>
      </c>
      <c r="B1094" s="0" t="inlineStr">
        <is>
          <t xml:space="preserve">VIC</t>
        </is>
      </c>
      <c r="C1094" s="0" t="inlineStr">
        <is>
          <t xml:space="preserve">Фильтр масляный VIC C-303 (SAKURA C1003)</t>
        </is>
      </c>
      <c r="E1094" s="2" t="inlineStr">
        <is>
          <t xml:space="preserve">по запросу</t>
        </is>
      </c>
      <c r="G1094" s="0" t="inlineStr">
        <is>
          <t xml:space="preserve">Нет в наличии</t>
        </is>
      </c>
      <c r="J1094" s="7" t="str">
        <f>HYPERLINK("https://klvmarket.ru/catalog/avtoprinadlezhnosti/filtry/maslyanye/vic_c_303_sakura_c1003/","открыть")</f>
        <v>открыть</v>
      </c>
    </row>
    <row r="1095">
      <c r="A1095" s="0" t="inlineStr">
        <is>
          <t xml:space="preserve">Автопринадлежности › Фильтры › Фильтры масляные</t>
        </is>
      </c>
      <c r="B1095" s="0" t="inlineStr">
        <is>
          <t xml:space="preserve">VIC</t>
        </is>
      </c>
      <c r="C1095" s="0" t="inlineStr">
        <is>
          <t xml:space="preserve">Фильтр масляный VIC C-305 (BUIL BIO, SAKURA C1006)</t>
        </is>
      </c>
      <c r="E1095" s="2" t="inlineStr">
        <is>
          <t xml:space="preserve">по запросу</t>
        </is>
      </c>
      <c r="G1095" s="0" t="inlineStr">
        <is>
          <t xml:space="preserve">Нет в наличии</t>
        </is>
      </c>
      <c r="J1095" s="7" t="str">
        <f>HYPERLINK("https://klvmarket.ru/catalog/avtoprinadlezhnosti/filtry/maslyanye/vic_c_305_buil_bio_sakura_c1006/","открыть")</f>
        <v>открыть</v>
      </c>
    </row>
    <row r="1096">
      <c r="A1096" s="0" t="inlineStr">
        <is>
          <t xml:space="preserve">Автопринадлежности › Фильтры › Фильтры масляные</t>
        </is>
      </c>
      <c r="B1096" s="0" t="inlineStr">
        <is>
          <t xml:space="preserve">VIC</t>
        </is>
      </c>
      <c r="C1096" s="0" t="inlineStr">
        <is>
          <t xml:space="preserve">Фильтр масляный VIC C-306 (FQ/BUIL BIO, SAKURA C10081)</t>
        </is>
      </c>
      <c r="E1096" s="2" t="inlineStr">
        <is>
          <t xml:space="preserve">по запросу</t>
        </is>
      </c>
      <c r="G1096" s="0" t="inlineStr">
        <is>
          <t xml:space="preserve">Нет в наличии</t>
        </is>
      </c>
      <c r="J1096" s="7" t="str">
        <f>HYPERLINK("https://klvmarket.ru/catalog/avtoprinadlezhnosti/filtry/maslyanye/vic_c_306_fq_buil_bio_sakura_c10081/","открыть")</f>
        <v>открыть</v>
      </c>
    </row>
    <row r="1097">
      <c r="A1097" s="0" t="inlineStr">
        <is>
          <t xml:space="preserve">Автопринадлежности › Фильтры › Фильтры масляные</t>
        </is>
      </c>
      <c r="B1097" s="0" t="inlineStr">
        <is>
          <t xml:space="preserve">VIC</t>
        </is>
      </c>
      <c r="C1097" s="0" t="inlineStr">
        <is>
          <t xml:space="preserve">Фильтр масляный VIC C-307 (FQ/BUIL BIO, SAKURA C1016/1605)</t>
        </is>
      </c>
      <c r="E1097" s="2" t="inlineStr">
        <is>
          <t xml:space="preserve">по запросу</t>
        </is>
      </c>
      <c r="G1097" s="0" t="inlineStr">
        <is>
          <t xml:space="preserve">Нет в наличии</t>
        </is>
      </c>
      <c r="J1097" s="7" t="str">
        <f>HYPERLINK("https://klvmarket.ru/catalog/avtoprinadlezhnosti/filtry/maslyanye/vic_c_307_fq_buil_bio_sakura_c1016_1605/","открыть")</f>
        <v>открыть</v>
      </c>
    </row>
    <row r="1098">
      <c r="A1098" s="0" t="inlineStr">
        <is>
          <t xml:space="preserve">Автопринадлежности › Фильтры › Фильтры масляные</t>
        </is>
      </c>
      <c r="B1098" s="0" t="inlineStr">
        <is>
          <t xml:space="preserve">VIC</t>
        </is>
      </c>
      <c r="C1098" s="0" t="inlineStr">
        <is>
          <t xml:space="preserve">Фильтр масляный VIC C-313 (FQ/BUIL BIO, SAKURA C1012/5816)</t>
        </is>
      </c>
      <c r="E1098" s="2" t="inlineStr">
        <is>
          <t xml:space="preserve">по запросу</t>
        </is>
      </c>
      <c r="G1098" s="0" t="inlineStr">
        <is>
          <t xml:space="preserve">Нет в наличии</t>
        </is>
      </c>
      <c r="J1098" s="7" t="str">
        <f>HYPERLINK("https://klvmarket.ru/catalog/avtoprinadlezhnosti/filtry/maslyanye/vic_c_313_fq_buil_bio_sakura_c1012_5816/","открыть")</f>
        <v>открыть</v>
      </c>
    </row>
    <row r="1099">
      <c r="A1099" s="0" t="inlineStr">
        <is>
          <t xml:space="preserve">Автопринадлежности › Фильтры › Фильтры масляные</t>
        </is>
      </c>
      <c r="B1099" s="0" t="inlineStr">
        <is>
          <t xml:space="preserve">VIC</t>
        </is>
      </c>
      <c r="C1099" s="0" t="inlineStr">
        <is>
          <t xml:space="preserve">Фильтр масляный VIC C-316 ( BUIL BIO316, SAKURA C1013)</t>
        </is>
      </c>
      <c r="E1099" s="2" t="inlineStr">
        <is>
          <t xml:space="preserve">по запросу</t>
        </is>
      </c>
      <c r="G1099" s="0" t="inlineStr">
        <is>
          <t xml:space="preserve">Нет в наличии</t>
        </is>
      </c>
      <c r="J1099" s="7" t="str">
        <f>HYPERLINK("https://klvmarket.ru/catalog/avtoprinadlezhnosti/filtry/maslyanye/vic_c_316_buil_bio316_sakura_c1013/","открыть")</f>
        <v>открыть</v>
      </c>
    </row>
    <row r="1100">
      <c r="A1100" s="0" t="inlineStr">
        <is>
          <t xml:space="preserve">Автопринадлежности › Фильтры › Фильтры масляные</t>
        </is>
      </c>
      <c r="B1100" s="0" t="inlineStr">
        <is>
          <t xml:space="preserve">VIC</t>
        </is>
      </c>
      <c r="C1100" s="0" t="inlineStr">
        <is>
          <t xml:space="preserve">Фильтр масляный VIC C-317 (SAKURA C1041)</t>
        </is>
      </c>
      <c r="E1100" s="2" t="inlineStr">
        <is>
          <t xml:space="preserve">по запросу</t>
        </is>
      </c>
      <c r="G1100" s="0" t="inlineStr">
        <is>
          <t xml:space="preserve">Нет в наличии</t>
        </is>
      </c>
      <c r="J1100" s="7" t="str">
        <f>HYPERLINK("https://klvmarket.ru/catalog/avtoprinadlezhnosti/filtry/maslyanye/vic_c_317_sakura_c1041/","открыть")</f>
        <v>открыть</v>
      </c>
    </row>
    <row r="1101">
      <c r="A1101" s="0" t="inlineStr">
        <is>
          <t xml:space="preserve">Автопринадлежности › Фильтры › Фильтры масляные</t>
        </is>
      </c>
      <c r="B1101" s="0" t="inlineStr">
        <is>
          <t xml:space="preserve">VIC</t>
        </is>
      </c>
      <c r="C1101" s="0" t="inlineStr">
        <is>
          <t xml:space="preserve">Фильтр масляный VIC C-318 (FQ, SAKURA C5808/58270)</t>
        </is>
      </c>
      <c r="E1101" s="2" t="inlineStr">
        <is>
          <t xml:space="preserve">по запросу</t>
        </is>
      </c>
      <c r="G1101" s="0" t="inlineStr">
        <is>
          <t xml:space="preserve">Нет в наличии</t>
        </is>
      </c>
      <c r="J1101" s="7" t="str">
        <f>HYPERLINK("https://klvmarket.ru/catalog/avtoprinadlezhnosti/filtry/maslyanye/vic_c_318_fq_sakura_c5808_58270/","открыть")</f>
        <v>открыть</v>
      </c>
    </row>
    <row r="1102">
      <c r="A1102" s="0" t="inlineStr">
        <is>
          <t xml:space="preserve">Автопринадлежности › Фильтры › Фильтры масляные</t>
        </is>
      </c>
      <c r="B1102" s="0" t="inlineStr">
        <is>
          <t xml:space="preserve">VIC</t>
        </is>
      </c>
      <c r="C1102" s="0" t="inlineStr">
        <is>
          <t xml:space="preserve">Фильтр масляный VIC C-409А (BUIL BIO409A, SAKURA C1717)</t>
        </is>
      </c>
      <c r="E1102" s="4">
        <v>423</v>
      </c>
      <c r="G1102" s="0" t="inlineStr">
        <is>
          <t xml:space="preserve">Под заказ</t>
        </is>
      </c>
      <c r="H1102" s="8">
        <v>1</v>
      </c>
      <c r="J1102" s="7" t="str">
        <f>HYPERLINK("https://klvmarket.ru/catalog/avtoprinadlezhnosti/filtry/maslyanye/vic_c_409a_buil_bio409a_sakura_c1717/","открыть")</f>
        <v>открыть</v>
      </c>
    </row>
    <row r="1103">
      <c r="A1103" s="0" t="inlineStr">
        <is>
          <t xml:space="preserve">Автопринадлежности › Фильтры › Фильтры масляные</t>
        </is>
      </c>
      <c r="B1103" s="0" t="inlineStr">
        <is>
          <t xml:space="preserve">VIC</t>
        </is>
      </c>
      <c r="C1103" s="0" t="inlineStr">
        <is>
          <t xml:space="preserve">Фильтр масляный VIC C-411 (BUIL BIO, SAKURA C1704)</t>
        </is>
      </c>
      <c r="E1103" s="4">
        <v>680</v>
      </c>
      <c r="G1103" s="0" t="inlineStr">
        <is>
          <t xml:space="preserve">Под заказ</t>
        </is>
      </c>
      <c r="H1103" s="8">
        <v>2</v>
      </c>
      <c r="J1103" s="7" t="str">
        <f>HYPERLINK("https://klvmarket.ru/catalog/avtoprinadlezhnosti/filtry/maslyanye/vic_c_411_buil_bio_sakura_c1704/","открыть")</f>
        <v>открыть</v>
      </c>
    </row>
    <row r="1104">
      <c r="A1104" s="0" t="inlineStr">
        <is>
          <t xml:space="preserve">Автопринадлежности › Фильтры › Фильтры масляные</t>
        </is>
      </c>
      <c r="B1104" s="0" t="inlineStr">
        <is>
          <t xml:space="preserve">VIC</t>
        </is>
      </c>
      <c r="C1104" s="0" t="inlineStr">
        <is>
          <t xml:space="preserve">Фильтр масляный VIC C-412 (BUIL BIO, SAKURA C1712, С4412)</t>
        </is>
      </c>
      <c r="E1104" s="2" t="inlineStr">
        <is>
          <t xml:space="preserve">по запросу</t>
        </is>
      </c>
      <c r="G1104" s="0" t="inlineStr">
        <is>
          <t xml:space="preserve">Нет в наличии</t>
        </is>
      </c>
      <c r="J1104" s="7" t="str">
        <f>HYPERLINK("https://klvmarket.ru/catalog/avtoprinadlezhnosti/filtry/maslyanye/vic_c_412_buil_bio_sakura_c1712_s4412/","открыть")</f>
        <v>открыть</v>
      </c>
    </row>
    <row r="1105">
      <c r="A1105" s="0" t="inlineStr">
        <is>
          <t xml:space="preserve">Автопринадлежности › Фильтры › Фильтры масляные</t>
        </is>
      </c>
      <c r="B1105" s="0" t="inlineStr">
        <is>
          <t xml:space="preserve">VIC</t>
        </is>
      </c>
      <c r="C1105" s="0" t="inlineStr">
        <is>
          <t xml:space="preserve">Фильтр масляный VIC C-413 (FQ/BUIL BIO, SAKURA C1011/1713)</t>
        </is>
      </c>
      <c r="E1105" s="2" t="inlineStr">
        <is>
          <t xml:space="preserve">по запросу</t>
        </is>
      </c>
      <c r="G1105" s="0" t="inlineStr">
        <is>
          <t xml:space="preserve">Нет в наличии</t>
        </is>
      </c>
      <c r="J1105" s="7" t="str">
        <f>HYPERLINK("https://klvmarket.ru/catalog/avtoprinadlezhnosti/filtry/maslyanye/vic_c_413_fq_buil_bio_sakura_c1011_1713/","открыть")</f>
        <v>открыть</v>
      </c>
    </row>
    <row r="1106">
      <c r="A1106" s="0" t="inlineStr">
        <is>
          <t xml:space="preserve">Автопринадлежности › Фильтры › Фильтры масляные</t>
        </is>
      </c>
      <c r="B1106" s="0" t="inlineStr">
        <is>
          <t xml:space="preserve">VIC</t>
        </is>
      </c>
      <c r="C1106" s="0" t="inlineStr">
        <is>
          <t xml:space="preserve">Фильтр масляный VIC C-415 (FQ/BUIL BIO, SAKURA C1011)</t>
        </is>
      </c>
      <c r="E1106" s="2" t="inlineStr">
        <is>
          <t xml:space="preserve">по запросу</t>
        </is>
      </c>
      <c r="G1106" s="0" t="inlineStr">
        <is>
          <t xml:space="preserve">Нет в наличии</t>
        </is>
      </c>
      <c r="J1106" s="7" t="str">
        <f>HYPERLINK("https://klvmarket.ru/catalog/avtoprinadlezhnosti/filtry/maslyanye/vic_c_415_fq_buil_bio_sakura_c1011/","открыть")</f>
        <v>открыть</v>
      </c>
    </row>
    <row r="1107">
      <c r="A1107" s="0" t="inlineStr">
        <is>
          <t xml:space="preserve">Автопринадлежности › Фильтры › Фильтры масляные</t>
        </is>
      </c>
      <c r="B1107" s="0" t="inlineStr">
        <is>
          <t xml:space="preserve">VIC</t>
        </is>
      </c>
      <c r="C1107" s="0" t="inlineStr">
        <is>
          <t xml:space="preserve">Фильтр масляный VIC C-417 (SAKURA C1908/1102)</t>
        </is>
      </c>
      <c r="E1107" s="2" t="inlineStr">
        <is>
          <t xml:space="preserve">по запросу</t>
        </is>
      </c>
      <c r="G1107" s="0" t="inlineStr">
        <is>
          <t xml:space="preserve">Нет в наличии</t>
        </is>
      </c>
      <c r="J1107" s="7" t="str">
        <f>HYPERLINK("https://klvmarket.ru/catalog/avtoprinadlezhnosti/filtry/maslyanye/vic_c_417_sakura_c1908_1102/","открыть")</f>
        <v>открыть</v>
      </c>
    </row>
    <row r="1108">
      <c r="A1108" s="0" t="inlineStr">
        <is>
          <t xml:space="preserve">Автопринадлежности › Фильтры › Фильтры масляные</t>
        </is>
      </c>
      <c r="B1108" s="0" t="inlineStr">
        <is>
          <t xml:space="preserve">VIC</t>
        </is>
      </c>
      <c r="C1108" s="0" t="inlineStr">
        <is>
          <t xml:space="preserve">Фильтр масляный VIC C-419 (BIO 522, VIC 522, SAKURA C1541)</t>
        </is>
      </c>
      <c r="E1108" s="2" t="inlineStr">
        <is>
          <t xml:space="preserve">по запросу</t>
        </is>
      </c>
      <c r="G1108" s="0" t="inlineStr">
        <is>
          <t xml:space="preserve">В пути</t>
        </is>
      </c>
      <c r="J1108" s="7" t="str">
        <f>HYPERLINK("https://klvmarket.ru/catalog/avtoprinadlezhnosti/filtry/maslyanye/vic_c_419_bio_522_vic_522_sakura_c1541/","открыть")</f>
        <v>открыть</v>
      </c>
    </row>
    <row r="1109">
      <c r="A1109" s="0" t="inlineStr">
        <is>
          <t xml:space="preserve">Автопринадлежности › Фильтры › Фильтры масляные</t>
        </is>
      </c>
      <c r="B1109" s="0" t="inlineStr">
        <is>
          <t xml:space="preserve">VIC</t>
        </is>
      </c>
      <c r="C1109" s="0" t="inlineStr">
        <is>
          <t xml:space="preserve">Фильтр масляный VIC C-503 (FQ/BUIL BIO, SAKURA C1004/1507/1502/1006)</t>
        </is>
      </c>
      <c r="E1109" s="2" t="inlineStr">
        <is>
          <t xml:space="preserve">по запросу</t>
        </is>
      </c>
      <c r="G1109" s="0" t="inlineStr">
        <is>
          <t xml:space="preserve">Нет в наличии</t>
        </is>
      </c>
      <c r="J1109" s="7" t="str">
        <f>HYPERLINK("https://klvmarket.ru/catalog/avtoprinadlezhnosti/filtry/maslyanye/vic_c_503_fq_buil_bio_sakura_c1004_1507_1502_1006/","открыть")</f>
        <v>открыть</v>
      </c>
    </row>
    <row r="1110">
      <c r="A1110" s="0" t="inlineStr">
        <is>
          <t xml:space="preserve">Автопринадлежности › Фильтры › Фильтры масляные</t>
        </is>
      </c>
      <c r="B1110" s="0" t="inlineStr">
        <is>
          <t xml:space="preserve">VIC</t>
        </is>
      </c>
      <c r="C1110" s="0" t="inlineStr">
        <is>
          <t xml:space="preserve">Фильтр масляный VIC C-506 (FQ/BUIL BIO, SAKURA C1504, VIC C508A)</t>
        </is>
      </c>
      <c r="E1110" s="2" t="inlineStr">
        <is>
          <t xml:space="preserve">по запросу</t>
        </is>
      </c>
      <c r="G1110" s="0" t="inlineStr">
        <is>
          <t xml:space="preserve">Нет в наличии</t>
        </is>
      </c>
      <c r="J1110" s="7" t="str">
        <f>HYPERLINK("https://klvmarket.ru/catalog/avtoprinadlezhnosti/filtry/maslyanye/vic_c_506_fq_buil_bio_sakura_c1504_vic_c508a/","открыть")</f>
        <v>открыть</v>
      </c>
    </row>
    <row r="1111">
      <c r="A1111" s="0" t="inlineStr">
        <is>
          <t xml:space="preserve">Автопринадлежности › Фильтры › Фильтры масляные</t>
        </is>
      </c>
      <c r="B1111" s="0" t="inlineStr">
        <is>
          <t xml:space="preserve">VIC</t>
        </is>
      </c>
      <c r="C1111" s="0" t="inlineStr">
        <is>
          <t xml:space="preserve">Фильтр масляный VIC C-509A (SAKURA C1009/1505)</t>
        </is>
      </c>
      <c r="E1111" s="2" t="inlineStr">
        <is>
          <t xml:space="preserve">по запросу</t>
        </is>
      </c>
      <c r="G1111" s="0" t="inlineStr">
        <is>
          <t xml:space="preserve">Нет в наличии</t>
        </is>
      </c>
      <c r="J1111" s="7" t="str">
        <f>HYPERLINK("https://klvmarket.ru/catalog/avtoprinadlezhnosti/filtry/maslyanye/vic_c_509a_sakura_c1009_1505/","открыть")</f>
        <v>открыть</v>
      </c>
    </row>
    <row r="1112">
      <c r="A1112" s="0" t="inlineStr">
        <is>
          <t xml:space="preserve">Автопринадлежности › Фильтры › Фильтры масляные</t>
        </is>
      </c>
      <c r="B1112" s="0" t="inlineStr">
        <is>
          <t xml:space="preserve">VIC</t>
        </is>
      </c>
      <c r="C1112" s="0" t="inlineStr">
        <is>
          <t xml:space="preserve">Фильтр масляный VIC C-510А (SACURA C 510)</t>
        </is>
      </c>
      <c r="E1112" s="4">
        <v>980</v>
      </c>
      <c r="G1112" s="0" t="inlineStr">
        <is>
          <t xml:space="preserve">Под заказ</t>
        </is>
      </c>
      <c r="H1112" s="8">
        <v>1</v>
      </c>
      <c r="J1112" s="7" t="str">
        <f>HYPERLINK("https://klvmarket.ru/catalog/avtoprinadlezhnosti/filtry/maslyanye/vic_c_510a_sacura_c_510/","открыть")</f>
        <v>открыть</v>
      </c>
    </row>
    <row r="1113">
      <c r="A1113" s="0" t="inlineStr">
        <is>
          <t xml:space="preserve">Автопринадлежности › Фильтры › Фильтры масляные</t>
        </is>
      </c>
      <c r="B1113" s="0" t="inlineStr">
        <is>
          <t xml:space="preserve">VIC</t>
        </is>
      </c>
      <c r="C1113" s="0" t="inlineStr">
        <is>
          <t xml:space="preserve">Фильтр масляный VIC C-512 (BUIL BIO, SAKURA C1511, VIC C502)</t>
        </is>
      </c>
      <c r="E1113" s="2" t="inlineStr">
        <is>
          <t xml:space="preserve">по запросу</t>
        </is>
      </c>
      <c r="G1113" s="0" t="inlineStr">
        <is>
          <t xml:space="preserve">Нет в наличии</t>
        </is>
      </c>
      <c r="J1113" s="7" t="str">
        <f>HYPERLINK("https://klvmarket.ru/catalog/avtoprinadlezhnosti/filtry/maslyanye/vic_c_512_buil_bio_sakura_c1511_vic_c502/","открыть")</f>
        <v>открыть</v>
      </c>
    </row>
    <row r="1114">
      <c r="A1114" s="0" t="inlineStr">
        <is>
          <t xml:space="preserve">Автопринадлежности › Фильтры › Фильтры масляные</t>
        </is>
      </c>
      <c r="B1114" s="0" t="inlineStr">
        <is>
          <t xml:space="preserve">VIC</t>
        </is>
      </c>
      <c r="C1114" s="0" t="inlineStr">
        <is>
          <t xml:space="preserve">Фильтр масляный VIC C-513 (BUIL BIO, SAKURA C1508)</t>
        </is>
      </c>
      <c r="E1114" s="2" t="inlineStr">
        <is>
          <t xml:space="preserve">по запросу</t>
        </is>
      </c>
      <c r="G1114" s="0" t="inlineStr">
        <is>
          <t xml:space="preserve">Нет в наличии</t>
        </is>
      </c>
      <c r="J1114" s="7" t="str">
        <f>HYPERLINK("https://klvmarket.ru/catalog/avtoprinadlezhnosti/filtry/maslyanye/vic_c_513_buil_bio_sakura_c1508/","открыть")</f>
        <v>открыть</v>
      </c>
    </row>
    <row r="1115">
      <c r="A1115" s="0" t="inlineStr">
        <is>
          <t xml:space="preserve">Автопринадлежности › Фильтры › Фильтры масляные</t>
        </is>
      </c>
      <c r="B1115" s="0" t="inlineStr">
        <is>
          <t xml:space="preserve">VIC</t>
        </is>
      </c>
      <c r="C1115" s="0" t="inlineStr">
        <is>
          <t xml:space="preserve">Фильтр масляный VIC C-517 (SAKURA C1525)</t>
        </is>
      </c>
      <c r="E1115" s="2" t="inlineStr">
        <is>
          <t xml:space="preserve">по запросу</t>
        </is>
      </c>
      <c r="G1115" s="0" t="inlineStr">
        <is>
          <t xml:space="preserve">Нет в наличии</t>
        </is>
      </c>
      <c r="J1115" s="7" t="str">
        <f>HYPERLINK("https://klvmarket.ru/catalog/avtoprinadlezhnosti/filtry/maslyanye/vic_c_517_sakura_c1525/","открыть")</f>
        <v>открыть</v>
      </c>
    </row>
    <row r="1116">
      <c r="A1116" s="0" t="inlineStr">
        <is>
          <t xml:space="preserve">Автопринадлежности › Фильтры › Фильтры масляные</t>
        </is>
      </c>
      <c r="B1116" s="0" t="inlineStr">
        <is>
          <t xml:space="preserve">VIC</t>
        </is>
      </c>
      <c r="C1116" s="0" t="inlineStr">
        <is>
          <t xml:space="preserve">Фильтр масляный VIC C-519 (BUIL BIO, SAKURA C1523/1321)</t>
        </is>
      </c>
      <c r="E1116" s="2" t="inlineStr">
        <is>
          <t xml:space="preserve">по запросу</t>
        </is>
      </c>
      <c r="G1116" s="0" t="inlineStr">
        <is>
          <t xml:space="preserve">Нет в наличии</t>
        </is>
      </c>
      <c r="J1116" s="7" t="str">
        <f>HYPERLINK("https://klvmarket.ru/catalog/avtoprinadlezhnosti/filtry/maslyanye/vic_c_519_buil_bio_sakura_c1523_1321/","открыть")</f>
        <v>открыть</v>
      </c>
    </row>
    <row r="1117">
      <c r="A1117" s="0" t="inlineStr">
        <is>
          <t xml:space="preserve">Автопринадлежности › Фильтры › Фильтры масляные</t>
        </is>
      </c>
      <c r="B1117" s="0" t="inlineStr">
        <is>
          <t xml:space="preserve">VIC</t>
        </is>
      </c>
      <c r="C1117" s="0" t="inlineStr">
        <is>
          <t xml:space="preserve">Фильтр масляный VIC C-521 (SAKURA C1535)</t>
        </is>
      </c>
      <c r="E1117" s="2" t="inlineStr">
        <is>
          <t xml:space="preserve">по запросу</t>
        </is>
      </c>
      <c r="G1117" s="0" t="inlineStr">
        <is>
          <t xml:space="preserve">Нет в наличии</t>
        </is>
      </c>
      <c r="J1117" s="7" t="str">
        <f>HYPERLINK("https://klvmarket.ru/catalog/avtoprinadlezhnosti/filtry/maslyanye/vic_c_521_sakura_c1535/","открыть")</f>
        <v>открыть</v>
      </c>
    </row>
    <row r="1118">
      <c r="A1118" s="0" t="inlineStr">
        <is>
          <t xml:space="preserve">Автопринадлежности › Фильтры › Фильтры масляные</t>
        </is>
      </c>
      <c r="B1118" s="0" t="inlineStr">
        <is>
          <t xml:space="preserve">VIC</t>
        </is>
      </c>
      <c r="C1118" s="0" t="inlineStr">
        <is>
          <t xml:space="preserve">Фильтр масляный VIC C-525 (BUIL BIO516, SAKURA C1513/1533)</t>
        </is>
      </c>
      <c r="E1118" s="2" t="inlineStr">
        <is>
          <t xml:space="preserve">по запросу</t>
        </is>
      </c>
      <c r="G1118" s="0" t="inlineStr">
        <is>
          <t xml:space="preserve">Нет в наличии</t>
        </is>
      </c>
      <c r="J1118" s="7" t="str">
        <f>HYPERLINK("https://klvmarket.ru/catalog/avtoprinadlezhnosti/filtry/maslyanye/vic_c_525_buil_bio516_sakura_c1513_1533/","открыть")</f>
        <v>открыть</v>
      </c>
    </row>
    <row r="1119">
      <c r="A1119" s="0" t="inlineStr">
        <is>
          <t xml:space="preserve">Автопринадлежности › Фильтры › Фильтры масляные</t>
        </is>
      </c>
      <c r="B1119" s="0" t="inlineStr">
        <is>
          <t xml:space="preserve">VIC</t>
        </is>
      </c>
      <c r="C1119" s="0" t="inlineStr">
        <is>
          <t xml:space="preserve">Фильтр масляный VIC C-526 (BUIL BIO 518/526, SAKURA C1515)</t>
        </is>
      </c>
      <c r="E1119" s="2" t="inlineStr">
        <is>
          <t xml:space="preserve">по запросу</t>
        </is>
      </c>
      <c r="G1119" s="0" t="inlineStr">
        <is>
          <t xml:space="preserve">Нет в наличии</t>
        </is>
      </c>
      <c r="J1119" s="7" t="str">
        <f>HYPERLINK("https://klvmarket.ru/catalog/avtoprinadlezhnosti/filtry/maslyanye/vic_c_526_buil_bio_518_526_sakura_c1515/","открыть")</f>
        <v>открыть</v>
      </c>
    </row>
    <row r="1120">
      <c r="A1120" s="0" t="inlineStr">
        <is>
          <t xml:space="preserve">Автопринадлежности › Фильтры › Фильтры масляные</t>
        </is>
      </c>
      <c r="B1120" s="0" t="inlineStr">
        <is>
          <t xml:space="preserve">VIC</t>
        </is>
      </c>
      <c r="C1120" s="0" t="inlineStr">
        <is>
          <t xml:space="preserve">Фильтр масляный VIC C-601А (SAKURA C1301/1309)</t>
        </is>
      </c>
      <c r="E1120" s="2" t="inlineStr">
        <is>
          <t xml:space="preserve">по запросу</t>
        </is>
      </c>
      <c r="G1120" s="0" t="inlineStr">
        <is>
          <t xml:space="preserve">Нет в наличии</t>
        </is>
      </c>
      <c r="J1120" s="7" t="str">
        <f>HYPERLINK("https://klvmarket.ru/catalog/avtoprinadlezhnosti/filtry/maslyanye/vic_c_601a_sakura_c1301_1309/","открыть")</f>
        <v>открыть</v>
      </c>
    </row>
    <row r="1121">
      <c r="A1121" s="0" t="inlineStr">
        <is>
          <t xml:space="preserve">Автопринадлежности › Фильтры › Фильтры масляные</t>
        </is>
      </c>
      <c r="B1121" s="0" t="inlineStr">
        <is>
          <t xml:space="preserve">VIC</t>
        </is>
      </c>
      <c r="C1121" s="0" t="inlineStr">
        <is>
          <t xml:space="preserve">Фильтр масляный VIC C-602А (FQ/BUIL BIO602A, SAKURA C1303/1304)</t>
        </is>
      </c>
      <c r="E1121" s="2" t="inlineStr">
        <is>
          <t xml:space="preserve">по запросу</t>
        </is>
      </c>
      <c r="G1121" s="0" t="inlineStr">
        <is>
          <t xml:space="preserve">Нет в наличии</t>
        </is>
      </c>
      <c r="J1121" s="7" t="str">
        <f>HYPERLINK("https://klvmarket.ru/catalog/avtoprinadlezhnosti/filtry/maslyanye/vic_c_602a_fq_buil_bio602a_sakura_c1303_1304/","открыть")</f>
        <v>открыть</v>
      </c>
    </row>
    <row r="1122">
      <c r="A1122" s="0" t="inlineStr">
        <is>
          <t xml:space="preserve">Автопринадлежности › Фильтры › Фильтры масляные</t>
        </is>
      </c>
      <c r="B1122" s="0" t="inlineStr">
        <is>
          <t xml:space="preserve">VIC</t>
        </is>
      </c>
      <c r="C1122" s="0" t="inlineStr">
        <is>
          <t xml:space="preserve">Фильтр масляный VIC C-605 (SAKURA C1316)</t>
        </is>
      </c>
      <c r="E1122" s="2" t="inlineStr">
        <is>
          <t xml:space="preserve">по запросу</t>
        </is>
      </c>
      <c r="G1122" s="0" t="inlineStr">
        <is>
          <t xml:space="preserve">Нет в наличии</t>
        </is>
      </c>
      <c r="J1122" s="7" t="str">
        <f>HYPERLINK("https://klvmarket.ru/catalog/avtoprinadlezhnosti/filtry/maslyanye/vic_c_605_sakura_c1316/","открыть")</f>
        <v>открыть</v>
      </c>
    </row>
    <row r="1123">
      <c r="A1123" s="0" t="inlineStr">
        <is>
          <t xml:space="preserve">Автопринадлежности › Фильтры › Фильтры масляные</t>
        </is>
      </c>
      <c r="B1123" s="0" t="inlineStr">
        <is>
          <t xml:space="preserve">VIC</t>
        </is>
      </c>
      <c r="C1123" s="0" t="inlineStr">
        <is>
          <t xml:space="preserve">Фильтр масляный VIC C-607 (SAKURA C1317/1320)</t>
        </is>
      </c>
      <c r="E1123" s="2" t="inlineStr">
        <is>
          <t xml:space="preserve">по запросу</t>
        </is>
      </c>
      <c r="G1123" s="0" t="inlineStr">
        <is>
          <t xml:space="preserve">Нет в наличии</t>
        </is>
      </c>
      <c r="J1123" s="7" t="str">
        <f>HYPERLINK("https://klvmarket.ru/catalog/avtoprinadlezhnosti/filtry/maslyanye/vic_c_607_sakura_c1317_1320/","открыть")</f>
        <v>открыть</v>
      </c>
    </row>
    <row r="1124">
      <c r="A1124" s="0" t="inlineStr">
        <is>
          <t xml:space="preserve">Автопринадлежности › Фильтры › Фильтры масляные</t>
        </is>
      </c>
      <c r="B1124" s="0" t="inlineStr">
        <is>
          <t xml:space="preserve">VIC</t>
        </is>
      </c>
      <c r="C1124" s="0" t="inlineStr">
        <is>
          <t xml:space="preserve">Фильтр масляный VIC C-608</t>
        </is>
      </c>
      <c r="E1124" s="2" t="inlineStr">
        <is>
          <t xml:space="preserve">по запросу</t>
        </is>
      </c>
      <c r="G1124" s="0" t="inlineStr">
        <is>
          <t xml:space="preserve">Нет в наличии</t>
        </is>
      </c>
      <c r="J1124" s="7" t="str">
        <f>HYPERLINK("https://klvmarket.ru/catalog/avtoprinadlezhnosti/filtry/maslyanye/vic_c_608/","открыть")</f>
        <v>открыть</v>
      </c>
    </row>
    <row r="1125">
      <c r="A1125" s="0" t="inlineStr">
        <is>
          <t xml:space="preserve">Автопринадлежности › Фильтры › Фильтры масляные</t>
        </is>
      </c>
      <c r="B1125" s="0" t="inlineStr">
        <is>
          <t xml:space="preserve">VIC</t>
        </is>
      </c>
      <c r="C1125" s="0" t="inlineStr">
        <is>
          <t xml:space="preserve">Фильтр масляный VIC C-805 (С 1701)</t>
        </is>
      </c>
      <c r="E1125" s="2" t="inlineStr">
        <is>
          <t xml:space="preserve">по запросу</t>
        </is>
      </c>
      <c r="G1125" s="0" t="inlineStr">
        <is>
          <t xml:space="preserve">Нет в наличии</t>
        </is>
      </c>
      <c r="J1125" s="7" t="str">
        <f>HYPERLINK("https://klvmarket.ru/catalog/avtoprinadlezhnosti/filtry/maslyanye/vic_c_805_s_1701/","открыть")</f>
        <v>открыть</v>
      </c>
    </row>
    <row r="1126">
      <c r="A1126" s="0" t="inlineStr">
        <is>
          <t xml:space="preserve">Автопринадлежности › Фильтры › Фильтры масляные</t>
        </is>
      </c>
      <c r="B1126" s="0" t="inlineStr">
        <is>
          <t xml:space="preserve">VIC</t>
        </is>
      </c>
      <c r="C1126" s="0" t="inlineStr">
        <is>
          <t xml:space="preserve">Фильтр масляный VIC C-806 (SAKURA C9201)</t>
        </is>
      </c>
      <c r="E1126" s="2" t="inlineStr">
        <is>
          <t xml:space="preserve">по запросу</t>
        </is>
      </c>
      <c r="G1126" s="0" t="inlineStr">
        <is>
          <t xml:space="preserve">Нет в наличии</t>
        </is>
      </c>
      <c r="J1126" s="7" t="str">
        <f>HYPERLINK("https://klvmarket.ru/catalog/avtoprinadlezhnosti/filtry/maslyanye/vic_c_806_sakura_c9201/","открыть")</f>
        <v>открыть</v>
      </c>
    </row>
    <row r="1127">
      <c r="A1127" s="0" t="inlineStr">
        <is>
          <t xml:space="preserve">Автопринадлежности › Фильтры › Фильтры масляные</t>
        </is>
      </c>
      <c r="B1127" s="0" t="inlineStr">
        <is>
          <t xml:space="preserve">VIC</t>
        </is>
      </c>
      <c r="C1127" s="0" t="inlineStr">
        <is>
          <t xml:space="preserve">Фильтр масляный VIC C-808 (SAKURA C9002)</t>
        </is>
      </c>
      <c r="E1127" s="2" t="inlineStr">
        <is>
          <t xml:space="preserve">по запросу</t>
        </is>
      </c>
      <c r="G1127" s="0" t="inlineStr">
        <is>
          <t xml:space="preserve">Нет в наличии</t>
        </is>
      </c>
      <c r="H1127" s="8">
        <v>2</v>
      </c>
      <c r="J1127" s="7" t="str">
        <f>HYPERLINK("https://klvmarket.ru/catalog/avtoprinadlezhnosti/filtry/maslyanye/vic_c_808_sakura_c9002/","открыть")</f>
        <v>открыть</v>
      </c>
    </row>
    <row r="1128">
      <c r="A1128" s="0" t="inlineStr">
        <is>
          <t xml:space="preserve">Автопринадлежности › Фильтры › Фильтры масляные</t>
        </is>
      </c>
      <c r="B1128" s="0" t="inlineStr">
        <is>
          <t xml:space="preserve">VIC</t>
        </is>
      </c>
      <c r="C1128" s="0" t="inlineStr">
        <is>
          <t xml:space="preserve">Фильтр масляный VIC C-809 (FQ, BUIL BIO809, SAKURA C1614)</t>
        </is>
      </c>
      <c r="E1128" s="2" t="inlineStr">
        <is>
          <t xml:space="preserve">по запросу</t>
        </is>
      </c>
      <c r="G1128" s="0" t="inlineStr">
        <is>
          <t xml:space="preserve">Нет в наличии</t>
        </is>
      </c>
      <c r="J1128" s="7" t="str">
        <f>HYPERLINK("https://klvmarket.ru/catalog/avtoprinadlezhnosti/filtry/maslyanye/vic_c_809_fq_buil_bio809_sakura_c1614/","открыть")</f>
        <v>открыть</v>
      </c>
    </row>
    <row r="1129">
      <c r="A1129" s="0" t="inlineStr">
        <is>
          <t xml:space="preserve">Автопринадлежности › Фильтры › Фильтры масляные</t>
        </is>
      </c>
      <c r="B1129" s="0" t="inlineStr">
        <is>
          <t xml:space="preserve">VIC</t>
        </is>
      </c>
      <c r="C1129" s="0" t="inlineStr">
        <is>
          <t xml:space="preserve">Фильтр масляный VIC C-901 (BUIL BIO, SAKURA C1809)</t>
        </is>
      </c>
      <c r="E1129" s="2" t="inlineStr">
        <is>
          <t xml:space="preserve">по запросу</t>
        </is>
      </c>
      <c r="G1129" s="0" t="inlineStr">
        <is>
          <t xml:space="preserve">Нет в наличии</t>
        </is>
      </c>
      <c r="J1129" s="7" t="str">
        <f>HYPERLINK("https://klvmarket.ru/catalog/avtoprinadlezhnosti/filtry/maslyanye/vic_c_901_buil_bio_sakura_c1809/","открыть")</f>
        <v>открыть</v>
      </c>
    </row>
    <row r="1130">
      <c r="A1130" s="0" t="inlineStr">
        <is>
          <t xml:space="preserve">Автопринадлежности › Фильтры › Фильтры масляные</t>
        </is>
      </c>
      <c r="B1130" s="0" t="inlineStr">
        <is>
          <t xml:space="preserve">VIC</t>
        </is>
      </c>
      <c r="C1130" s="0" t="inlineStr">
        <is>
          <t xml:space="preserve">Фильтр масляный VIC C-902 (SAKURA C1815)</t>
        </is>
      </c>
      <c r="E1130" s="2" t="inlineStr">
        <is>
          <t xml:space="preserve">по запросу</t>
        </is>
      </c>
      <c r="G1130" s="0" t="inlineStr">
        <is>
          <t xml:space="preserve">Нет в наличии</t>
        </is>
      </c>
      <c r="J1130" s="7" t="str">
        <f>HYPERLINK("https://klvmarket.ru/catalog/avtoprinadlezhnosti/filtry/maslyanye/vic_c_902_sakura_c1815/","открыть")</f>
        <v>открыть</v>
      </c>
    </row>
    <row r="1131">
      <c r="A1131" s="0" t="inlineStr">
        <is>
          <t xml:space="preserve">Автопринадлежности › Фильтры › Фильтры масляные</t>
        </is>
      </c>
      <c r="B1131" s="0" t="inlineStr">
        <is>
          <t xml:space="preserve">VIC</t>
        </is>
      </c>
      <c r="C1131" s="0" t="inlineStr">
        <is>
          <t xml:space="preserve">Фильтр масляный VIC C-931 (BUIL BIO, SAKURA C1403)</t>
        </is>
      </c>
      <c r="E1131" s="2" t="inlineStr">
        <is>
          <t xml:space="preserve">по запросу</t>
        </is>
      </c>
      <c r="G1131" s="0" t="inlineStr">
        <is>
          <t xml:space="preserve">Нет в наличии</t>
        </is>
      </c>
      <c r="J1131" s="7" t="str">
        <f>HYPERLINK("https://klvmarket.ru/catalog/avtoprinadlezhnosti/filtry/maslyanye/vic_c_931_buil_bio_sakura_c1403/","открыть")</f>
        <v>открыть</v>
      </c>
    </row>
    <row r="1132">
      <c r="A1132" s="0" t="inlineStr">
        <is>
          <t xml:space="preserve">Автопринадлежности › Фильтры › Фильтры масляные</t>
        </is>
      </c>
      <c r="B1132" s="0" t="inlineStr">
        <is>
          <t xml:space="preserve">VIC</t>
        </is>
      </c>
      <c r="C1132" s="0" t="inlineStr">
        <is>
          <t xml:space="preserve">Фильтр масляный VIC C-932 (FQ/ BUIL BIO, SAKURA C1204)</t>
        </is>
      </c>
      <c r="E1132" s="2" t="inlineStr">
        <is>
          <t xml:space="preserve">по запросу</t>
        </is>
      </c>
      <c r="G1132" s="0" t="inlineStr">
        <is>
          <t xml:space="preserve">Нет в наличии</t>
        </is>
      </c>
      <c r="J1132" s="7" t="str">
        <f>HYPERLINK("https://klvmarket.ru/catalog/avtoprinadlezhnosti/filtry/maslyanye/vic_c_932_fq_buil_bio_sakura_c1204/","открыть")</f>
        <v>открыть</v>
      </c>
    </row>
    <row r="1133">
      <c r="A1133" s="0" t="inlineStr">
        <is>
          <t xml:space="preserve">Автопринадлежности › Фильтры › Фильтры масляные</t>
        </is>
      </c>
      <c r="B1133" s="0" t="inlineStr">
        <is>
          <t xml:space="preserve">VIC</t>
        </is>
      </c>
      <c r="C1133" s="0" t="inlineStr">
        <is>
          <t xml:space="preserve">Фильтр масляный VIC C-933 (FQ/BUIL BIO)</t>
        </is>
      </c>
      <c r="E1133" s="2" t="inlineStr">
        <is>
          <t xml:space="preserve">по запросу</t>
        </is>
      </c>
      <c r="G1133" s="0" t="inlineStr">
        <is>
          <t xml:space="preserve">Нет в наличии</t>
        </is>
      </c>
      <c r="J1133" s="7" t="str">
        <f>HYPERLINK("https://klvmarket.ru/catalog/avtoprinadlezhnosti/filtry/maslyanye/vic_c_933_fq_buil_bio/","открыть")</f>
        <v>открыть</v>
      </c>
    </row>
    <row r="1134">
      <c r="A1134" s="0" t="inlineStr">
        <is>
          <t xml:space="preserve">Автопринадлежности › Фильтры › Фильтры масляные</t>
        </is>
      </c>
      <c r="B1134" s="0" t="inlineStr">
        <is>
          <t xml:space="preserve">VIC</t>
        </is>
      </c>
      <c r="C1134" s="0" t="inlineStr">
        <is>
          <t xml:space="preserve">Фильтр масляный VIC O-115 (FQ/BUIL, BRONCO BRO0505)</t>
        </is>
      </c>
      <c r="E1134" s="2" t="inlineStr">
        <is>
          <t xml:space="preserve">по запросу</t>
        </is>
      </c>
      <c r="G1134" s="0" t="inlineStr">
        <is>
          <t xml:space="preserve">Нет в наличии</t>
        </is>
      </c>
      <c r="J1134" s="7" t="str">
        <f>HYPERLINK("https://klvmarket.ru/catalog/avtoprinadlezhnosti/filtry/maslyanye/vic_o_115_fq_buil_bronco_bro0505/","открыть")</f>
        <v>открыть</v>
      </c>
    </row>
    <row r="1135">
      <c r="A1135" s="0" t="inlineStr">
        <is>
          <t xml:space="preserve">Автопринадлежности › Фильтры › Фильтры масляные</t>
        </is>
      </c>
      <c r="B1135" s="0" t="inlineStr">
        <is>
          <t xml:space="preserve">VIC</t>
        </is>
      </c>
      <c r="C1135" s="0" t="inlineStr">
        <is>
          <t xml:space="preserve">Фильтр масляный VIC O-116 (FQ/BUIL, BRONCO BRO0506, SAKURA EO1102/011100)</t>
        </is>
      </c>
      <c r="E1135" s="2" t="inlineStr">
        <is>
          <t xml:space="preserve">по запросу</t>
        </is>
      </c>
      <c r="G1135" s="0" t="inlineStr">
        <is>
          <t xml:space="preserve">Нет в наличии</t>
        </is>
      </c>
      <c r="J1135" s="7" t="str">
        <f>HYPERLINK("https://klvmarket.ru/catalog/avtoprinadlezhnosti/filtry/maslyanye/vic_o_116_fq_buil_bronco_bro0506_sakura_eo1102_011100/","открыть")</f>
        <v>открыть</v>
      </c>
    </row>
    <row r="1136">
      <c r="A1136" s="0" t="inlineStr">
        <is>
          <t xml:space="preserve">Автопринадлежности › Фильтры › Фильтры масляные</t>
        </is>
      </c>
      <c r="B1136" s="0" t="inlineStr">
        <is>
          <t xml:space="preserve">VIC</t>
        </is>
      </c>
      <c r="C1136" s="0" t="inlineStr">
        <is>
          <t xml:space="preserve">Фильтр масляный VIC O-118 (FQ/BUIL, SAKURA EO1101)</t>
        </is>
      </c>
      <c r="E1136" s="2" t="inlineStr">
        <is>
          <t xml:space="preserve">по запросу</t>
        </is>
      </c>
      <c r="G1136" s="0" t="inlineStr">
        <is>
          <t xml:space="preserve">Нет в наличии</t>
        </is>
      </c>
      <c r="J1136" s="7" t="str">
        <f>HYPERLINK("https://klvmarket.ru/catalog/avtoprinadlezhnosti/filtry/maslyanye/vic_o_118_fq_buil_sakura_eo1101/","открыть")</f>
        <v>открыть</v>
      </c>
    </row>
    <row r="1137">
      <c r="A1137" s="0" t="inlineStr">
        <is>
          <t xml:space="preserve">Автопринадлежности › Фильтры › Фильтры масляные</t>
        </is>
      </c>
      <c r="B1137" s="0" t="inlineStr">
        <is>
          <t xml:space="preserve">VIC</t>
        </is>
      </c>
      <c r="C1137" s="0" t="inlineStr">
        <is>
          <t xml:space="preserve">Фильтр масляный VIC O-119 (FQ/BUIL, BRONCO BRO0501, SAKURA EO11050)</t>
        </is>
      </c>
      <c r="E1137" s="2" t="inlineStr">
        <is>
          <t xml:space="preserve">по запросу</t>
        </is>
      </c>
      <c r="G1137" s="0" t="inlineStr">
        <is>
          <t xml:space="preserve">Нет в наличии</t>
        </is>
      </c>
      <c r="J1137" s="7" t="str">
        <f>HYPERLINK("https://klvmarket.ru/catalog/avtoprinadlezhnosti/filtry/maslyanye/vic_o_119_fq_buil_bronco_bro0501_sakura_eo11050/","открыть")</f>
        <v>открыть</v>
      </c>
    </row>
    <row r="1138">
      <c r="A1138" s="0" t="inlineStr">
        <is>
          <t xml:space="preserve">Автопринадлежности › Фильтры › Фильтры масляные</t>
        </is>
      </c>
      <c r="B1138" s="0" t="inlineStr">
        <is>
          <t xml:space="preserve">VIC</t>
        </is>
      </c>
      <c r="C1138" s="0" t="inlineStr">
        <is>
          <t xml:space="preserve">Фильтр масляный VIC O-121 (FQ/BUIL, BRONCO BRO0508, SAKURA EO11060)</t>
        </is>
      </c>
      <c r="E1138" s="2" t="inlineStr">
        <is>
          <t xml:space="preserve">по запросу</t>
        </is>
      </c>
      <c r="G1138" s="0" t="inlineStr">
        <is>
          <t xml:space="preserve">Нет в наличии</t>
        </is>
      </c>
      <c r="J1138" s="7" t="str">
        <f>HYPERLINK("https://klvmarket.ru/catalog/avtoprinadlezhnosti/filtry/maslyanye/vic_o_121_fq_buil_bronco_bro0508_sakura_eo11060/","открыть")</f>
        <v>открыть</v>
      </c>
    </row>
    <row r="1139">
      <c r="A1139" s="0" t="inlineStr">
        <is>
          <t xml:space="preserve">Автопринадлежности › Фильтры › Фильтры масляные</t>
        </is>
      </c>
      <c r="B1139" s="0" t="inlineStr">
        <is>
          <t xml:space="preserve">VIC</t>
        </is>
      </c>
      <c r="C1139" s="0" t="inlineStr">
        <is>
          <t xml:space="preserve">Фильтр масляный VIC O-359 (BUIL, YUIL FILTER YOHY050, VIC O360)</t>
        </is>
      </c>
      <c r="E1139" s="2" t="inlineStr">
        <is>
          <t xml:space="preserve">по запросу</t>
        </is>
      </c>
      <c r="G1139" s="0" t="inlineStr">
        <is>
          <t xml:space="preserve">Нет в наличии</t>
        </is>
      </c>
      <c r="J1139" s="7" t="str">
        <f>HYPERLINK("https://klvmarket.ru/catalog/avtoprinadlezhnosti/filtry/maslyanye/vic_o_359_buil_yuil_filter_yohy050_vic_o360/","открыть")</f>
        <v>открыть</v>
      </c>
    </row>
    <row r="1140">
      <c r="A1140" s="0" t="inlineStr">
        <is>
          <t xml:space="preserve">Автопринадлежности › Фильтры › Фильтры масляные</t>
        </is>
      </c>
      <c r="B1140" s="0" t="inlineStr">
        <is>
          <t xml:space="preserve">Yuil Filter</t>
        </is>
      </c>
      <c r="C1140" s="0" t="inlineStr">
        <is>
          <t xml:space="preserve">Фильтр масляный YUIL YOHY-004 (VIC C034, YUIL FILTER YOHY007, SAKURA C2810/2906)</t>
        </is>
      </c>
      <c r="E1140" s="2" t="inlineStr">
        <is>
          <t xml:space="preserve">по запросу</t>
        </is>
      </c>
      <c r="G1140" s="0" t="inlineStr">
        <is>
          <t xml:space="preserve">Нет в наличии</t>
        </is>
      </c>
      <c r="J1140" s="7" t="str">
        <f>HYPERLINK("https://klvmarket.ru/catalog/avtoprinadlezhnosti/filtry/maslyanye/yuil_yohy_004_vic_c034_yuil_filter_yohy007_sakura_c2810_2906/","открыть")</f>
        <v>открыть</v>
      </c>
    </row>
    <row r="1141">
      <c r="A1141" s="0" t="inlineStr">
        <is>
          <t xml:space="preserve">Автопринадлежности › Фильтры › Фильтры масляные</t>
        </is>
      </c>
      <c r="B1141" s="0" t="inlineStr">
        <is>
          <t xml:space="preserve">Yuil Filter</t>
        </is>
      </c>
      <c r="C1141" s="0" t="inlineStr">
        <is>
          <t xml:space="preserve">Фильтр масляный YUIL YOHY-007 (VIC C034, YUIL FILTER YOHY004, SAKURA C2810/2906)</t>
        </is>
      </c>
      <c r="E1141" s="2" t="inlineStr">
        <is>
          <t xml:space="preserve">по запросу</t>
        </is>
      </c>
      <c r="G1141" s="0" t="inlineStr">
        <is>
          <t xml:space="preserve">Нет в наличии</t>
        </is>
      </c>
      <c r="J1141" s="7" t="str">
        <f>HYPERLINK("https://klvmarket.ru/catalog/avtoprinadlezhnosti/filtry/maslyanye/yuil_yohy_007_vic_c034_yuil_filter_yohy004_sakura_c2810_2906/","открыть")</f>
        <v>открыть</v>
      </c>
    </row>
    <row r="1142">
      <c r="A1142" s="0" t="inlineStr">
        <is>
          <t xml:space="preserve">Автопринадлежности › Фильтры › Фильтры масляные</t>
        </is>
      </c>
      <c r="B1142" s="0" t="inlineStr">
        <is>
          <t xml:space="preserve">Yuil Filter</t>
        </is>
      </c>
      <c r="C1142" s="0" t="inlineStr">
        <is>
          <t xml:space="preserve">Фильтр масляный YUIL YOHY-050 (VIC O359)</t>
        </is>
      </c>
      <c r="E1142" s="4">
        <v>820</v>
      </c>
      <c r="G1142" s="0" t="inlineStr">
        <is>
          <t xml:space="preserve">Нет в наличии</t>
        </is>
      </c>
      <c r="H1142" s="8">
        <v>1</v>
      </c>
      <c r="J1142" s="7" t="str">
        <f>HYPERLINK("https://klvmarket.ru/catalog/avtoprinadlezhnosti/filtry/maslyanye/yuil_yohy_050_vic_o359/","открыть")</f>
        <v>открыть</v>
      </c>
    </row>
    <row r="1143">
      <c r="A1143" s="0" t="inlineStr">
        <is>
          <t xml:space="preserve">Автопринадлежности › Фильтры › Фильтры салонные</t>
        </is>
      </c>
      <c r="B1143" s="0" t="inlineStr">
        <is>
          <t xml:space="preserve">FQ</t>
        </is>
      </c>
      <c r="C1143" s="0" t="inlineStr">
        <is>
          <t xml:space="preserve">Фильтр салонный AC-108 FQ</t>
        </is>
      </c>
      <c r="E1143" s="2" t="inlineStr">
        <is>
          <t xml:space="preserve">по запросу</t>
        </is>
      </c>
      <c r="G1143" s="0" t="inlineStr">
        <is>
          <t xml:space="preserve">Нет в наличии</t>
        </is>
      </c>
      <c r="J1143" s="7" t="str">
        <f>HYPERLINK("https://klvmarket.ru/catalog/avtoprinadlezhnosti/filtry/salonnye/filtr_salonnyy_ac_108_fq/","открыть")</f>
        <v>открыть</v>
      </c>
    </row>
    <row r="1144">
      <c r="A1144" s="0" t="inlineStr">
        <is>
          <t xml:space="preserve">Автопринадлежности › Фильтры › Фильтры салонные</t>
        </is>
      </c>
      <c r="B1144" s="0" t="inlineStr">
        <is>
          <t xml:space="preserve">BRONCO</t>
        </is>
      </c>
      <c r="C1144" s="0" t="inlineStr">
        <is>
          <t xml:space="preserve">Фильтр салонный BRONCO BRC-0203 (VIC / FQ AC207E)</t>
        </is>
      </c>
      <c r="E1144" s="2" t="inlineStr">
        <is>
          <t xml:space="preserve">по запросу</t>
        </is>
      </c>
      <c r="G1144" s="0" t="inlineStr">
        <is>
          <t xml:space="preserve">Нет в наличии</t>
        </is>
      </c>
      <c r="J1144" s="7" t="str">
        <f>HYPERLINK("https://klvmarket.ru/catalog/avtoprinadlezhnosti/filtry/salonnye/bronco_brc_0203_vic_fq_ac207e/","открыть")</f>
        <v>открыть</v>
      </c>
    </row>
    <row r="1145">
      <c r="A1145" s="0" t="inlineStr">
        <is>
          <t xml:space="preserve">Автопринадлежности › Фильтры › Фильтры салонные</t>
        </is>
      </c>
      <c r="B1145" s="0" t="inlineStr">
        <is>
          <t xml:space="preserve">BRONCO</t>
        </is>
      </c>
      <c r="C1145" s="0" t="inlineStr">
        <is>
          <t xml:space="preserve">Фильтр салонный BRONCO BRC-0215 (AC202E)</t>
        </is>
      </c>
      <c r="E1145" s="2" t="inlineStr">
        <is>
          <t xml:space="preserve">по запросу</t>
        </is>
      </c>
      <c r="G1145" s="0" t="inlineStr">
        <is>
          <t xml:space="preserve">Нет в наличии</t>
        </is>
      </c>
      <c r="J1145" s="7" t="str">
        <f>HYPERLINK("https://klvmarket.ru/catalog/avtoprinadlezhnosti/filtry/salonnye/bronco_brc_0215_ac202e/","открыть")</f>
        <v>открыть</v>
      </c>
    </row>
    <row r="1146">
      <c r="A1146" s="0" t="inlineStr">
        <is>
          <t xml:space="preserve">Автопринадлежности › Фильтры › Фильтры салонные</t>
        </is>
      </c>
      <c r="B1146" s="0" t="inlineStr">
        <is>
          <t xml:space="preserve">BRONCO</t>
        </is>
      </c>
      <c r="C1146" s="0" t="inlineStr">
        <is>
          <t xml:space="preserve">Фильтр салонный BRONCO BRC-0222 (VIC/FQ AC210E)</t>
        </is>
      </c>
      <c r="E1146" s="4">
        <v>280</v>
      </c>
      <c r="G1146" s="0" t="inlineStr">
        <is>
          <t xml:space="preserve">В наличии</t>
        </is>
      </c>
      <c r="H1146" s="8">
        <v>2</v>
      </c>
      <c r="J1146" s="7" t="str">
        <f>HYPERLINK("https://klvmarket.ru/catalog/avtoprinadlezhnosti/filtry/salonnye/bronco_brc_0222_vic_fq_ac210e/","открыть")</f>
        <v>открыть</v>
      </c>
    </row>
    <row r="1147">
      <c r="A1147" s="0" t="inlineStr">
        <is>
          <t xml:space="preserve">Автопринадлежности › Фильтры › Фильтры салонные</t>
        </is>
      </c>
      <c r="B1147" s="0" t="inlineStr">
        <is>
          <t xml:space="preserve">BRONCO</t>
        </is>
      </c>
      <c r="C1147" s="0" t="inlineStr">
        <is>
          <t xml:space="preserve">Фильтр салонный BRONCO BRC-0408 (801)</t>
        </is>
      </c>
      <c r="E1147" s="2" t="inlineStr">
        <is>
          <t xml:space="preserve">по запросу</t>
        </is>
      </c>
      <c r="G1147" s="0" t="inlineStr">
        <is>
          <t xml:space="preserve">Нет в наличии</t>
        </is>
      </c>
      <c r="J1147" s="7" t="str">
        <f>HYPERLINK("https://klvmarket.ru/catalog/avtoprinadlezhnosti/filtry/salonnye/filtr_salonnyy_bronco_brc_0408_801/","открыть")</f>
        <v>открыть</v>
      </c>
    </row>
    <row r="1148">
      <c r="A1148" s="0" t="inlineStr">
        <is>
          <t xml:space="preserve">Автопринадлежности › Фильтры › Фильтры салонные</t>
        </is>
      </c>
      <c r="B1148" s="0" t="inlineStr">
        <is>
          <t xml:space="preserve">BRONCO</t>
        </is>
      </c>
      <c r="C1148" s="0" t="inlineStr">
        <is>
          <t xml:space="preserve">Фильтр салонный BRONCO BRC-0410 (VIC/FQ SACURA CA1602/1607)</t>
        </is>
      </c>
      <c r="E1148" s="4">
        <v>380</v>
      </c>
      <c r="G1148" s="0" t="inlineStr">
        <is>
          <t xml:space="preserve">В наличии</t>
        </is>
      </c>
      <c r="H1148" s="8">
        <v>1</v>
      </c>
      <c r="J1148" s="7" t="str">
        <f>HYPERLINK("https://klvmarket.ru/catalog/avtoprinadlezhnosti/filtry/salonnye/bronco_brc_0410_vic_fq_sacura_ca1602_1607/","открыть")</f>
        <v>открыть</v>
      </c>
    </row>
    <row r="1149">
      <c r="A1149" s="0" t="inlineStr">
        <is>
          <t xml:space="preserve">Автопринадлежности › Фильтры › Фильтры салонные</t>
        </is>
      </c>
      <c r="B1149" s="0" t="inlineStr">
        <is>
          <t xml:space="preserve">BRONCO</t>
        </is>
      </c>
      <c r="C1149" s="0" t="inlineStr">
        <is>
          <t xml:space="preserve">Фильтр салонный BRONCO BRC-0511 (VIC/FQ AC101E, SAKURA CAC3301/CA3301/CA3300)</t>
        </is>
      </c>
      <c r="E1149" s="2" t="inlineStr">
        <is>
          <t xml:space="preserve">по запросу</t>
        </is>
      </c>
      <c r="G1149" s="0" t="inlineStr">
        <is>
          <t xml:space="preserve">Нет в наличии</t>
        </is>
      </c>
      <c r="J1149" s="7" t="str">
        <f>HYPERLINK("https://klvmarket.ru/catalog/avtoprinadlezhnosti/filtry/salonnye/bronco_brc_0511_vic_fq_ac101e_sakura_cac3301_ca3301_ca3300/","открыть")</f>
        <v>открыть</v>
      </c>
    </row>
    <row r="1150">
      <c r="A1150" s="0" t="inlineStr">
        <is>
          <t xml:space="preserve">Автопринадлежности › Фильтры › Фильтры салонные</t>
        </is>
      </c>
      <c r="B1150" s="0" t="inlineStr">
        <is>
          <t xml:space="preserve">BRONCO</t>
        </is>
      </c>
      <c r="C1150" s="0" t="inlineStr">
        <is>
          <t xml:space="preserve">Фильтр салонный BRONCO BRC-0518 (VIC/FQ AC107E, SAKURA CA1201)</t>
        </is>
      </c>
      <c r="E1150" s="4">
        <v>220</v>
      </c>
      <c r="G1150" s="0" t="inlineStr">
        <is>
          <t xml:space="preserve">В наличии</t>
        </is>
      </c>
      <c r="H1150" s="8">
        <v>1</v>
      </c>
      <c r="J1150" s="7" t="str">
        <f>HYPERLINK("https://klvmarket.ru/catalog/avtoprinadlezhnosti/filtry/salonnye/bronco_brc_0518_vic_fq_ac107e_sakura_ca1201/","открыть")</f>
        <v>открыть</v>
      </c>
    </row>
    <row r="1151">
      <c r="A1151" s="0" t="inlineStr">
        <is>
          <t xml:space="preserve">Автопринадлежности › Фильтры › Фильтры салонные</t>
        </is>
      </c>
      <c r="B1151" s="0" t="inlineStr">
        <is>
          <t xml:space="preserve">BRONCO</t>
        </is>
      </c>
      <c r="C1151" s="0" t="inlineStr">
        <is>
          <t xml:space="preserve">Фильтр салонный BRONCO BRC-0531 (VIC/FQ AC 102E, SAKURA CA1101/CAC1101)</t>
        </is>
      </c>
      <c r="E1151" s="2" t="inlineStr">
        <is>
          <t xml:space="preserve">по запросу</t>
        </is>
      </c>
      <c r="G1151" s="0" t="inlineStr">
        <is>
          <t xml:space="preserve">Нет в наличии</t>
        </is>
      </c>
      <c r="J1151" s="7" t="str">
        <f>HYPERLINK("https://klvmarket.ru/catalog/avtoprinadlezhnosti/filtry/salonnye/bronco_brc_0531_vic_fq_ac_102e_sakura_ca1101_cac1101/","открыть")</f>
        <v>открыть</v>
      </c>
    </row>
    <row r="1152">
      <c r="A1152" s="0" t="inlineStr">
        <is>
          <t xml:space="preserve">Автопринадлежности › Фильтры › Фильтры салонные</t>
        </is>
      </c>
      <c r="B1152" s="0" t="inlineStr">
        <is>
          <t xml:space="preserve">BRONCO</t>
        </is>
      </c>
      <c r="C1152" s="0" t="inlineStr">
        <is>
          <t xml:space="preserve">Фильтр салонный BRONCO BRC-0533 (VIC/FQ AC108E, SAKURA CAC1114/CA1114)</t>
        </is>
      </c>
      <c r="E1152" s="2" t="inlineStr">
        <is>
          <t xml:space="preserve">по запросу</t>
        </is>
      </c>
      <c r="G1152" s="0" t="inlineStr">
        <is>
          <t xml:space="preserve">Нет в наличии</t>
        </is>
      </c>
      <c r="J1152" s="7" t="str">
        <f>HYPERLINK("https://klvmarket.ru/catalog/avtoprinadlezhnosti/filtry/salonnye/bronco_brc_0533_vic_fq_ac108e_sakura_cac1114_ca1114/","открыть")</f>
        <v>открыть</v>
      </c>
    </row>
    <row r="1153">
      <c r="A1153" s="0" t="inlineStr">
        <is>
          <t xml:space="preserve">Автопринадлежности › Фильтры › Фильтры салонные</t>
        </is>
      </c>
      <c r="B1153" s="0" t="inlineStr">
        <is>
          <t xml:space="preserve">BRONCO</t>
        </is>
      </c>
      <c r="C1153" s="0" t="inlineStr">
        <is>
          <t xml:space="preserve">Фильтр салонный BRONCO BRC-0621 (AC-903E)</t>
        </is>
      </c>
      <c r="E1153" s="4">
        <v>400</v>
      </c>
      <c r="G1153" s="0" t="inlineStr">
        <is>
          <t xml:space="preserve">В наличии</t>
        </is>
      </c>
      <c r="H1153" s="8">
        <v>1</v>
      </c>
      <c r="J1153" s="7" t="str">
        <f>HYPERLINK("https://klvmarket.ru/catalog/avtoprinadlezhnosti/filtry/salonnye/filtr_salonnyy_bronco_brc_0621_ac_903e/","открыть")</f>
        <v>открыть</v>
      </c>
    </row>
    <row r="1154">
      <c r="A1154" s="0" t="inlineStr">
        <is>
          <t xml:space="preserve">Автопринадлежности › Фильтры › Фильтры салонные</t>
        </is>
      </c>
      <c r="B1154" s="0" t="inlineStr">
        <is>
          <t xml:space="preserve">BRONCO</t>
        </is>
      </c>
      <c r="C1154" s="0" t="inlineStr">
        <is>
          <t xml:space="preserve">Фильтр салонный BRONCO BRC-0702 (VIC/FQ SAKURA CA14050)</t>
        </is>
      </c>
      <c r="E1154" s="4">
        <v>500</v>
      </c>
      <c r="G1154" s="0" t="inlineStr">
        <is>
          <t xml:space="preserve">В наличии</t>
        </is>
      </c>
      <c r="H1154" s="8">
        <v>1</v>
      </c>
      <c r="J1154" s="7" t="str">
        <f>HYPERLINK("https://klvmarket.ru/catalog/avtoprinadlezhnosti/filtry/salonnye/bronco_brc_0702_vic_fq_sakura_ca14050/","открыть")</f>
        <v>открыть</v>
      </c>
    </row>
    <row r="1155">
      <c r="A1155" s="0" t="inlineStr">
        <is>
          <t xml:space="preserve">Автопринадлежности › Фильтры › Фильтры салонные</t>
        </is>
      </c>
      <c r="B1155" s="0" t="inlineStr">
        <is>
          <t xml:space="preserve">BRONCO</t>
        </is>
      </c>
      <c r="C1155" s="0" t="inlineStr">
        <is>
          <t xml:space="preserve">Фильтр салонный BRONCO BRC-0702HC (Asakashi AC980C)</t>
        </is>
      </c>
      <c r="E1155" s="4">
        <v>500</v>
      </c>
      <c r="G1155" s="0" t="inlineStr">
        <is>
          <t xml:space="preserve">В наличии</t>
        </is>
      </c>
      <c r="H1155" s="8">
        <v>1</v>
      </c>
      <c r="J1155" s="7" t="str">
        <f>HYPERLINK("https://klvmarket.ru/catalog/avtoprinadlezhnosti/filtry/salonnye/filtr_salonnyy_bronco_brc_0702hc_asakashi_ac980c/","открыть")</f>
        <v>открыть</v>
      </c>
    </row>
    <row r="1156">
      <c r="A1156" s="0" t="inlineStr">
        <is>
          <t xml:space="preserve">Автопринадлежности › Фильтры › Фильтры салонные</t>
        </is>
      </c>
      <c r="B1156" s="0" t="inlineStr">
        <is>
          <t xml:space="preserve">BRONCO</t>
        </is>
      </c>
      <c r="C1156" s="0" t="inlineStr">
        <is>
          <t xml:space="preserve">Фильтр салонный BRONCO BRC-0708 (VIC/FQ AC933E, SAKURA CA1402/CAC1402)</t>
        </is>
      </c>
      <c r="E1156" s="4">
        <v>260</v>
      </c>
      <c r="G1156" s="0" t="inlineStr">
        <is>
          <t xml:space="preserve">В наличии</t>
        </is>
      </c>
      <c r="H1156" s="8">
        <v>1</v>
      </c>
      <c r="J1156" s="7" t="str">
        <f>HYPERLINK("https://klvmarket.ru/catalog/avtoprinadlezhnosti/filtry/salonnye/bronco_brc_0708_vic_fq_ac933e_sakura_ca1402_cac1402/","открыть")</f>
        <v>открыть</v>
      </c>
    </row>
    <row r="1157">
      <c r="A1157" s="0" t="inlineStr">
        <is>
          <t xml:space="preserve">Автопринадлежности › Фильтры › Фильтры салонные</t>
        </is>
      </c>
      <c r="B1157" s="0" t="inlineStr">
        <is>
          <t xml:space="preserve">BRONCO</t>
        </is>
      </c>
      <c r="C1157" s="0" t="inlineStr">
        <is>
          <t xml:space="preserve">Фильтр салонный BRONCO BRC-0821 (VIC/FQ AC404E)</t>
        </is>
      </c>
      <c r="E1157" s="4">
        <v>410</v>
      </c>
      <c r="G1157" s="0" t="inlineStr">
        <is>
          <t xml:space="preserve">В наличии</t>
        </is>
      </c>
      <c r="H1157" s="8">
        <v>1</v>
      </c>
      <c r="J1157" s="7" t="str">
        <f>HYPERLINK("https://klvmarket.ru/catalog/avtoprinadlezhnosti/filtry/salonnye/bronco_brc_0821_vic_fq_ac404e/","открыть")</f>
        <v>открыть</v>
      </c>
    </row>
    <row r="1158">
      <c r="A1158" s="0" t="inlineStr">
        <is>
          <t xml:space="preserve">Автопринадлежности › Фильтры › Фильтры салонные</t>
        </is>
      </c>
      <c r="B1158" s="0" t="inlineStr">
        <is>
          <t xml:space="preserve">BRONCO</t>
        </is>
      </c>
      <c r="C1158" s="0" t="inlineStr">
        <is>
          <t xml:space="preserve">Фильтр салонный BRONCO BRC-0940</t>
        </is>
      </c>
      <c r="E1158" s="4">
        <v>600</v>
      </c>
      <c r="G1158" s="0" t="inlineStr">
        <is>
          <t xml:space="preserve">В наличии</t>
        </is>
      </c>
      <c r="H1158" s="8">
        <v>1</v>
      </c>
      <c r="J1158" s="7" t="str">
        <f>HYPERLINK("https://klvmarket.ru/catalog/avtoprinadlezhnosti/filtry/salonnye/bronco_brc_0940/","открыть")</f>
        <v>открыть</v>
      </c>
    </row>
    <row r="1159">
      <c r="A1159" s="0" t="inlineStr">
        <is>
          <t xml:space="preserve">Автопринадлежности › Фильтры › Фильтры салонные</t>
        </is>
      </c>
      <c r="B1159" s="0" t="inlineStr">
        <is>
          <t xml:space="preserve">FQ</t>
        </is>
      </c>
      <c r="C1159" s="0" t="inlineStr">
        <is>
          <t xml:space="preserve">Фильтр салонный FQ AC-101 88568-52010</t>
        </is>
      </c>
      <c r="E1159" s="2" t="inlineStr">
        <is>
          <t xml:space="preserve">по запросу</t>
        </is>
      </c>
      <c r="G1159" s="0" t="inlineStr">
        <is>
          <t xml:space="preserve">Нет в наличии</t>
        </is>
      </c>
      <c r="J1159" s="7" t="str">
        <f>HYPERLINK("https://klvmarket.ru/catalog/avtoprinadlezhnosti/filtry/salonnye/fq_ac_101_88568_52010/","открыть")</f>
        <v>открыть</v>
      </c>
    </row>
    <row r="1160">
      <c r="A1160" s="0" t="inlineStr">
        <is>
          <t xml:space="preserve">Автопринадлежности › Фильтры › Фильтры салонные</t>
        </is>
      </c>
      <c r="B1160" s="0" t="inlineStr">
        <is>
          <t xml:space="preserve">FQ</t>
        </is>
      </c>
      <c r="C1160" s="0" t="inlineStr">
        <is>
          <t xml:space="preserve">Фильтр салонный FQ AC-101X 88568-12020 (угольный)</t>
        </is>
      </c>
      <c r="E1160" s="2" t="inlineStr">
        <is>
          <t xml:space="preserve">по запросу</t>
        </is>
      </c>
      <c r="G1160" s="0" t="inlineStr">
        <is>
          <t xml:space="preserve">Нет в наличии</t>
        </is>
      </c>
      <c r="J1160" s="7" t="str">
        <f>HYPERLINK("https://klvmarket.ru/catalog/avtoprinadlezhnosti/filtry/salonnye/fq_ac_101x_88568_12020_ugolnyy/","открыть")</f>
        <v>открыть</v>
      </c>
    </row>
    <row r="1161">
      <c r="A1161" s="0" t="inlineStr">
        <is>
          <t xml:space="preserve">Автопринадлежности › Фильтры › Фильтры салонные</t>
        </is>
      </c>
      <c r="B1161" s="0" t="inlineStr">
        <is>
          <t xml:space="preserve">FQ</t>
        </is>
      </c>
      <c r="C1161" s="0" t="inlineStr">
        <is>
          <t xml:space="preserve">Фильтр салонный FQ AC-102/105 87139-47010</t>
        </is>
      </c>
      <c r="E1161" s="4">
        <v>399</v>
      </c>
      <c r="G1161" s="0" t="inlineStr">
        <is>
          <t xml:space="preserve">Нет в наличии</t>
        </is>
      </c>
      <c r="H1161" s="8">
        <v>1</v>
      </c>
      <c r="J1161" s="7" t="str">
        <f>HYPERLINK("https://klvmarket.ru/catalog/avtoprinadlezhnosti/filtry/salonnye/fq_ac_102_105_87139_47010/","открыть")</f>
        <v>открыть</v>
      </c>
    </row>
    <row r="1162">
      <c r="A1162" s="0" t="inlineStr">
        <is>
          <t xml:space="preserve">Автопринадлежности › Фильтры › Фильтры салонные</t>
        </is>
      </c>
      <c r="B1162" s="0" t="inlineStr">
        <is>
          <t xml:space="preserve">FQ</t>
        </is>
      </c>
      <c r="C1162" s="0" t="inlineStr">
        <is>
          <t xml:space="preserve">Фильтр салонный FQ AC-103/104 87139-50010</t>
        </is>
      </c>
      <c r="E1162" s="2" t="inlineStr">
        <is>
          <t xml:space="preserve">по запросу</t>
        </is>
      </c>
      <c r="G1162" s="0" t="inlineStr">
        <is>
          <t xml:space="preserve">Нет в наличии</t>
        </is>
      </c>
      <c r="J1162" s="7" t="str">
        <f>HYPERLINK("https://klvmarket.ru/catalog/avtoprinadlezhnosti/filtry/salonnye/fq_ac_103_104_87139_50010/","открыть")</f>
        <v>открыть</v>
      </c>
    </row>
    <row r="1163">
      <c r="A1163" s="0" t="inlineStr">
        <is>
          <t xml:space="preserve">Автопринадлежности › Фильтры › Фильтры салонные</t>
        </is>
      </c>
      <c r="B1163" s="0" t="inlineStr">
        <is>
          <t xml:space="preserve">FQ</t>
        </is>
      </c>
      <c r="C1163" s="0" t="inlineStr">
        <is>
          <t xml:space="preserve">Фильтр салонный FQ AC-106 87139-50030</t>
        </is>
      </c>
      <c r="E1163" s="2" t="inlineStr">
        <is>
          <t xml:space="preserve">по запросу</t>
        </is>
      </c>
      <c r="G1163" s="0" t="inlineStr">
        <is>
          <t xml:space="preserve">Нет в наличии</t>
        </is>
      </c>
      <c r="J1163" s="7" t="str">
        <f>HYPERLINK("https://klvmarket.ru/catalog/avtoprinadlezhnosti/filtry/salonnye/filtr_salonnyy_fq_ac_106_87139_50030/","открыть")</f>
        <v>открыть</v>
      </c>
    </row>
    <row r="1164">
      <c r="A1164" s="0" t="inlineStr">
        <is>
          <t xml:space="preserve">Автопринадлежности › Фильтры › Фильтры салонные</t>
        </is>
      </c>
      <c r="B1164" s="0" t="inlineStr">
        <is>
          <t xml:space="preserve">FQ</t>
        </is>
      </c>
      <c r="C1164" s="0" t="inlineStr">
        <is>
          <t xml:space="preserve">Фильтр салонный FQ AC-108X 87139-30020 (угольный)</t>
        </is>
      </c>
      <c r="E1164" s="2" t="inlineStr">
        <is>
          <t xml:space="preserve">по запросу</t>
        </is>
      </c>
      <c r="G1164" s="0" t="inlineStr">
        <is>
          <t xml:space="preserve">Нет в наличии</t>
        </is>
      </c>
      <c r="J1164" s="7" t="str">
        <f>HYPERLINK("https://klvmarket.ru/catalog/avtoprinadlezhnosti/filtry/salonnye/fq_ac_108x_87139_30020_ugolnyy/","открыть")</f>
        <v>открыть</v>
      </c>
    </row>
    <row r="1165">
      <c r="A1165" s="0" t="inlineStr">
        <is>
          <t xml:space="preserve">Автопринадлежности › Фильтры › Фильтры салонные</t>
        </is>
      </c>
      <c r="B1165" s="0" t="inlineStr">
        <is>
          <t xml:space="preserve">FQ</t>
        </is>
      </c>
      <c r="C1165" s="0" t="inlineStr">
        <is>
          <t xml:space="preserve">Фильтр салонный FQ AC-110X 87139-30100-79 (угольный)</t>
        </is>
      </c>
      <c r="E1165" s="2" t="inlineStr">
        <is>
          <t xml:space="preserve">по запросу</t>
        </is>
      </c>
      <c r="G1165" s="0" t="inlineStr">
        <is>
          <t xml:space="preserve">Нет в наличии</t>
        </is>
      </c>
      <c r="J1165" s="7" t="str">
        <f>HYPERLINK("https://klvmarket.ru/catalog/avtoprinadlezhnosti/filtry/salonnye/filtr_salonnyy_fq_ac_110x_87139_30100_79_ugolnyy/","открыть")</f>
        <v>открыть</v>
      </c>
    </row>
    <row r="1166">
      <c r="A1166" s="0" t="inlineStr">
        <is>
          <t xml:space="preserve">Автопринадлежности › Фильтры › Фильтры салонные</t>
        </is>
      </c>
      <c r="B1166" s="0" t="inlineStr">
        <is>
          <t xml:space="preserve">FQ</t>
        </is>
      </c>
      <c r="C1166" s="0" t="inlineStr">
        <is>
          <t xml:space="preserve">Фильтр салонный FQ AC-111 87139-28020</t>
        </is>
      </c>
      <c r="E1166" s="2" t="inlineStr">
        <is>
          <t xml:space="preserve">по запросу</t>
        </is>
      </c>
      <c r="G1166" s="0" t="inlineStr">
        <is>
          <t xml:space="preserve">Нет в наличии</t>
        </is>
      </c>
      <c r="J1166" s="7" t="str">
        <f>HYPERLINK("https://klvmarket.ru/catalog/avtoprinadlezhnosti/filtry/salonnye/filtr_salonnyy_fq_ac_111_87139_28020/","открыть")</f>
        <v>открыть</v>
      </c>
    </row>
    <row r="1167">
      <c r="A1167" s="0" t="inlineStr">
        <is>
          <t xml:space="preserve">Автопринадлежности › Фильтры › Фильтры салонные</t>
        </is>
      </c>
      <c r="B1167" s="0" t="inlineStr">
        <is>
          <t xml:space="preserve">FQ</t>
        </is>
      </c>
      <c r="C1167" s="0" t="inlineStr">
        <is>
          <t xml:space="preserve">Фильтр салонный FQ AC-111X 87139-0K060</t>
        </is>
      </c>
      <c r="E1167" s="2" t="inlineStr">
        <is>
          <t xml:space="preserve">по запросу</t>
        </is>
      </c>
      <c r="G1167" s="0" t="inlineStr">
        <is>
          <t xml:space="preserve">Нет в наличии</t>
        </is>
      </c>
      <c r="J1167" s="7" t="str">
        <f>HYPERLINK("https://klvmarket.ru/catalog/avtoprinadlezhnosti/filtry/salonnye/filtr_salonnyy_fq_ac_111x_87139_0k060/","открыть")</f>
        <v>открыть</v>
      </c>
    </row>
    <row r="1168">
      <c r="A1168" s="0" t="inlineStr">
        <is>
          <t xml:space="preserve">Автопринадлежности › Фильтры › Фильтры салонные</t>
        </is>
      </c>
      <c r="B1168" s="0" t="inlineStr">
        <is>
          <t xml:space="preserve">FQ</t>
        </is>
      </c>
      <c r="C1168" s="0" t="inlineStr">
        <is>
          <t xml:space="preserve">Фильтр салонный FQ AC-201 B727A-79925</t>
        </is>
      </c>
      <c r="E1168" s="2" t="inlineStr">
        <is>
          <t xml:space="preserve">по запросу</t>
        </is>
      </c>
      <c r="G1168" s="0" t="inlineStr">
        <is>
          <t xml:space="preserve">Нет в наличии</t>
        </is>
      </c>
      <c r="J1168" s="7" t="str">
        <f>HYPERLINK("https://klvmarket.ru/catalog/avtoprinadlezhnosti/filtry/salonnye/fq_ac_201_b727a_79925/","открыть")</f>
        <v>открыть</v>
      </c>
    </row>
    <row r="1169">
      <c r="A1169" s="0" t="inlineStr">
        <is>
          <t xml:space="preserve">Автопринадлежности › Фильтры › Фильтры салонные</t>
        </is>
      </c>
      <c r="B1169" s="0" t="inlineStr">
        <is>
          <t xml:space="preserve">FQ</t>
        </is>
      </c>
      <c r="C1169" s="0" t="inlineStr">
        <is>
          <t xml:space="preserve">Фильтр салонный FQ AC-206 27277-EG025</t>
        </is>
      </c>
      <c r="E1169" s="2" t="inlineStr">
        <is>
          <t xml:space="preserve">по запросу</t>
        </is>
      </c>
      <c r="G1169" s="0" t="inlineStr">
        <is>
          <t xml:space="preserve">Нет в наличии</t>
        </is>
      </c>
      <c r="J1169" s="7" t="str">
        <f>HYPERLINK("https://klvmarket.ru/catalog/avtoprinadlezhnosti/filtry/salonnye/fq_ac_206_27277_eg025/","открыть")</f>
        <v>открыть</v>
      </c>
    </row>
    <row r="1170">
      <c r="A1170" s="0" t="inlineStr">
        <is>
          <t xml:space="preserve">Автопринадлежности › Фильтры › Фильтры салонные</t>
        </is>
      </c>
      <c r="B1170" s="0" t="inlineStr">
        <is>
          <t xml:space="preserve">FQ</t>
        </is>
      </c>
      <c r="C1170" s="0" t="inlineStr">
        <is>
          <t xml:space="preserve">Фильтр салонный FQ AC-207 27277-EN025</t>
        </is>
      </c>
      <c r="E1170" s="2" t="inlineStr">
        <is>
          <t xml:space="preserve">по запросу</t>
        </is>
      </c>
      <c r="G1170" s="0" t="inlineStr">
        <is>
          <t xml:space="preserve">Нет в наличии</t>
        </is>
      </c>
      <c r="J1170" s="7" t="str">
        <f>HYPERLINK("https://klvmarket.ru/catalog/avtoprinadlezhnosti/filtry/salonnye/fq_ac_207_27277_en025/","открыть")</f>
        <v>открыть</v>
      </c>
    </row>
    <row r="1171">
      <c r="A1171" s="0" t="inlineStr">
        <is>
          <t xml:space="preserve">Автопринадлежности › Фильтры › Фильтры салонные</t>
        </is>
      </c>
      <c r="B1171" s="0" t="inlineStr">
        <is>
          <t xml:space="preserve">FQ</t>
        </is>
      </c>
      <c r="C1171" s="0" t="inlineStr">
        <is>
          <t xml:space="preserve">Фильтр салонный FQ AC-208 AY684-NS008</t>
        </is>
      </c>
      <c r="E1171" s="2" t="inlineStr">
        <is>
          <t xml:space="preserve">по запросу</t>
        </is>
      </c>
      <c r="G1171" s="0" t="inlineStr">
        <is>
          <t xml:space="preserve">Нет в наличии</t>
        </is>
      </c>
      <c r="J1171" s="7" t="str">
        <f>HYPERLINK("https://klvmarket.ru/catalog/avtoprinadlezhnosti/filtry/salonnye/fq_ac_208_ay684_ns008/","открыть")</f>
        <v>открыть</v>
      </c>
    </row>
    <row r="1172">
      <c r="A1172" s="0" t="inlineStr">
        <is>
          <t xml:space="preserve">Автопринадлежности › Фильтры › Фильтры салонные</t>
        </is>
      </c>
      <c r="B1172" s="0" t="inlineStr">
        <is>
          <t xml:space="preserve">FQ</t>
        </is>
      </c>
      <c r="C1172" s="0" t="inlineStr">
        <is>
          <t xml:space="preserve">Фильтр салонный FQ AC-208Х AY685-NS008</t>
        </is>
      </c>
      <c r="E1172" s="2" t="inlineStr">
        <is>
          <t xml:space="preserve">по запросу</t>
        </is>
      </c>
      <c r="G1172" s="0" t="inlineStr">
        <is>
          <t xml:space="preserve">Нет в наличии</t>
        </is>
      </c>
      <c r="J1172" s="7" t="str">
        <f>HYPERLINK("https://klvmarket.ru/catalog/avtoprinadlezhnosti/filtry/salonnye/filtr_salonnyy_fq_ac_208kh_ay685_ns008/","открыть")</f>
        <v>открыть</v>
      </c>
    </row>
    <row r="1173">
      <c r="A1173" s="0" t="inlineStr">
        <is>
          <t xml:space="preserve">Автопринадлежности › Фильтры › Фильтры салонные</t>
        </is>
      </c>
      <c r="B1173" s="0" t="inlineStr">
        <is>
          <t xml:space="preserve">FQ</t>
        </is>
      </c>
      <c r="C1173" s="0" t="inlineStr">
        <is>
          <t xml:space="preserve">Фильтр салонный FQ AC-211 AY684-NS018</t>
        </is>
      </c>
      <c r="E1173" s="2" t="inlineStr">
        <is>
          <t xml:space="preserve">по запросу</t>
        </is>
      </c>
      <c r="G1173" s="0" t="inlineStr">
        <is>
          <t xml:space="preserve">Нет в наличии</t>
        </is>
      </c>
      <c r="J1173" s="7" t="str">
        <f>HYPERLINK("https://klvmarket.ru/catalog/avtoprinadlezhnosti/filtry/salonnye/filtr_salonnyy_fq_ac_211_ay684_ns018/","открыть")</f>
        <v>открыть</v>
      </c>
    </row>
    <row r="1174">
      <c r="A1174" s="0" t="inlineStr">
        <is>
          <t xml:space="preserve">Автопринадлежности › Фильтры › Фильтры салонные</t>
        </is>
      </c>
      <c r="B1174" s="0" t="inlineStr">
        <is>
          <t xml:space="preserve">FQ</t>
        </is>
      </c>
      <c r="C1174" s="0" t="inlineStr">
        <is>
          <t xml:space="preserve">Фильтр салонный FQ AC-215X AY685-NS028 (угольный)</t>
        </is>
      </c>
      <c r="E1174" s="2" t="inlineStr">
        <is>
          <t xml:space="preserve">по запросу</t>
        </is>
      </c>
      <c r="G1174" s="0" t="inlineStr">
        <is>
          <t xml:space="preserve">Нет в наличии</t>
        </is>
      </c>
      <c r="J1174" s="7" t="str">
        <f>HYPERLINK("https://klvmarket.ru/catalog/avtoprinadlezhnosti/filtry/salonnye/filtr_salonnyy_fq_ac_215x_ay685_ns028_ugolnyy/","открыть")</f>
        <v>открыть</v>
      </c>
    </row>
    <row r="1175">
      <c r="A1175" s="0" t="inlineStr">
        <is>
          <t xml:space="preserve">Автопринадлежности › Фильтры › Фильтры салонные</t>
        </is>
      </c>
      <c r="B1175" s="0" t="inlineStr">
        <is>
          <t xml:space="preserve">FQ</t>
        </is>
      </c>
      <c r="C1175" s="0" t="inlineStr">
        <is>
          <t xml:space="preserve">Фильтр салонный FQ AC-304 7803A012</t>
        </is>
      </c>
      <c r="E1175" s="2" t="inlineStr">
        <is>
          <t xml:space="preserve">по запросу</t>
        </is>
      </c>
      <c r="G1175" s="0" t="inlineStr">
        <is>
          <t xml:space="preserve">Нет в наличии</t>
        </is>
      </c>
      <c r="J1175" s="7" t="str">
        <f>HYPERLINK("https://klvmarket.ru/catalog/avtoprinadlezhnosti/filtry/salonnye/filtr_salonnyy_fq_ac_304_7803a012/","открыть")</f>
        <v>открыть</v>
      </c>
    </row>
    <row r="1176">
      <c r="A1176" s="0" t="inlineStr">
        <is>
          <t xml:space="preserve">Автопринадлежности › Фильтры › Фильтры салонные</t>
        </is>
      </c>
      <c r="B1176" s="0" t="inlineStr">
        <is>
          <t xml:space="preserve">FQ</t>
        </is>
      </c>
      <c r="C1176" s="0" t="inlineStr">
        <is>
          <t xml:space="preserve">Фильтр салонный FQ AC-803 08R79-S7A-B00</t>
        </is>
      </c>
      <c r="E1176" s="2" t="inlineStr">
        <is>
          <t xml:space="preserve">по запросу</t>
        </is>
      </c>
      <c r="G1176" s="0" t="inlineStr">
        <is>
          <t xml:space="preserve">Нет в наличии</t>
        </is>
      </c>
      <c r="J1176" s="7" t="str">
        <f>HYPERLINK("https://klvmarket.ru/catalog/avtoprinadlezhnosti/filtry/salonnye/fq_ac_803_08r79_s7a_b00/","открыть")</f>
        <v>открыть</v>
      </c>
    </row>
    <row r="1177">
      <c r="A1177" s="0" t="inlineStr">
        <is>
          <t xml:space="preserve">Автопринадлежности › Фильтры › Фильтры салонные</t>
        </is>
      </c>
      <c r="B1177" s="0" t="inlineStr">
        <is>
          <t xml:space="preserve">FQ</t>
        </is>
      </c>
      <c r="C1177" s="0" t="inlineStr">
        <is>
          <t xml:space="preserve">Фильтр салонный FQ AC-805 08R79-SAA-000</t>
        </is>
      </c>
      <c r="E1177" s="2" t="inlineStr">
        <is>
          <t xml:space="preserve">по запросу</t>
        </is>
      </c>
      <c r="G1177" s="0" t="inlineStr">
        <is>
          <t xml:space="preserve">Нет в наличии</t>
        </is>
      </c>
      <c r="J1177" s="7" t="str">
        <f>HYPERLINK("https://klvmarket.ru/catalog/avtoprinadlezhnosti/filtry/salonnye/fq_ac_805_08r79_saa_000/","открыть")</f>
        <v>открыть</v>
      </c>
    </row>
    <row r="1178">
      <c r="A1178" s="0" t="inlineStr">
        <is>
          <t xml:space="preserve">Автопринадлежности › Фильтры › Фильтры салонные</t>
        </is>
      </c>
      <c r="B1178" s="0" t="inlineStr">
        <is>
          <t xml:space="preserve">FQ</t>
        </is>
      </c>
      <c r="C1178" s="0" t="inlineStr">
        <is>
          <t xml:space="preserve">Фильтр салонный FQ AC-806 08R79-SEA-000</t>
        </is>
      </c>
      <c r="E1178" s="2" t="inlineStr">
        <is>
          <t xml:space="preserve">по запросу</t>
        </is>
      </c>
      <c r="G1178" s="0" t="inlineStr">
        <is>
          <t xml:space="preserve">Нет в наличии</t>
        </is>
      </c>
      <c r="J1178" s="7" t="str">
        <f>HYPERLINK("https://klvmarket.ru/catalog/avtoprinadlezhnosti/filtry/salonnye/fq_ac_806_08r79_sea_000/","открыть")</f>
        <v>открыть</v>
      </c>
    </row>
    <row r="1179">
      <c r="A1179" s="0" t="inlineStr">
        <is>
          <t xml:space="preserve">Автопринадлежности › Фильтры › Фильтры салонные</t>
        </is>
      </c>
      <c r="B1179" s="0" t="inlineStr">
        <is>
          <t xml:space="preserve">FQ</t>
        </is>
      </c>
      <c r="C1179" s="0" t="inlineStr">
        <is>
          <t xml:space="preserve">Фильтр салонный FQ AC-808 80291-TF0-941</t>
        </is>
      </c>
      <c r="E1179" s="2" t="inlineStr">
        <is>
          <t xml:space="preserve">по запросу</t>
        </is>
      </c>
      <c r="G1179" s="0" t="inlineStr">
        <is>
          <t xml:space="preserve">Нет в наличии</t>
        </is>
      </c>
      <c r="J1179" s="7" t="str">
        <f>HYPERLINK("https://klvmarket.ru/catalog/avtoprinadlezhnosti/filtry/salonnye/fq_ac_808_80291_tf0_941/","открыть")</f>
        <v>открыть</v>
      </c>
    </row>
    <row r="1180">
      <c r="A1180" s="0" t="inlineStr">
        <is>
          <t xml:space="preserve">Автопринадлежности › Фильтры › Фильтры салонные</t>
        </is>
      </c>
      <c r="B1180" s="0" t="inlineStr">
        <is>
          <t xml:space="preserve">FQ</t>
        </is>
      </c>
      <c r="C1180" s="0" t="inlineStr">
        <is>
          <t xml:space="preserve">Фильтр салонный FQ AC-903</t>
        </is>
      </c>
      <c r="E1180" s="4">
        <v>567</v>
      </c>
      <c r="G1180" s="0" t="inlineStr">
        <is>
          <t xml:space="preserve">Нет в наличии</t>
        </is>
      </c>
      <c r="J1180" s="7" t="str">
        <f>HYPERLINK("https://klvmarket.ru/catalog/avtoprinadlezhnosti/filtry/salonnye/filtr_salonnyy_fq_ac_903/","открыть")</f>
        <v>открыть</v>
      </c>
    </row>
    <row r="1181">
      <c r="A1181" s="0" t="inlineStr">
        <is>
          <t xml:space="preserve">Автопринадлежности › Фильтры › Фильтры салонные</t>
        </is>
      </c>
      <c r="B1181" s="0" t="inlineStr">
        <is>
          <t xml:space="preserve">FQ</t>
        </is>
      </c>
      <c r="C1181" s="0" t="inlineStr">
        <is>
          <t xml:space="preserve">Фильтр салонный FQ AC-931 95860-81A00</t>
        </is>
      </c>
      <c r="E1181" s="2" t="inlineStr">
        <is>
          <t xml:space="preserve">по запросу</t>
        </is>
      </c>
      <c r="G1181" s="0" t="inlineStr">
        <is>
          <t xml:space="preserve">Нет в наличии</t>
        </is>
      </c>
      <c r="J1181" s="7" t="str">
        <f>HYPERLINK("https://klvmarket.ru/catalog/avtoprinadlezhnosti/filtry/salonnye/fq_ac_931_95860_81a00/","открыть")</f>
        <v>открыть</v>
      </c>
    </row>
    <row r="1182">
      <c r="A1182" s="0" t="inlineStr">
        <is>
          <t xml:space="preserve">Автопринадлежности › Фильтры › Фильтры салонные</t>
        </is>
      </c>
      <c r="B1182" s="0" t="inlineStr">
        <is>
          <t xml:space="preserve">FQ</t>
        </is>
      </c>
      <c r="C1182" s="0" t="inlineStr">
        <is>
          <t xml:space="preserve">Фильтр салонный FQ AC-933 88568-37020</t>
        </is>
      </c>
      <c r="E1182" s="2" t="inlineStr">
        <is>
          <t xml:space="preserve">по запросу</t>
        </is>
      </c>
      <c r="G1182" s="0" t="inlineStr">
        <is>
          <t xml:space="preserve">Нет в наличии</t>
        </is>
      </c>
      <c r="J1182" s="7" t="str">
        <f>HYPERLINK("https://klvmarket.ru/catalog/avtoprinadlezhnosti/filtry/salonnye/fq_ac_933_88568_37020/","открыть")</f>
        <v>открыть</v>
      </c>
    </row>
    <row r="1183">
      <c r="A1183" s="0" t="inlineStr">
        <is>
          <t xml:space="preserve">Автопринадлежности › Фильтры › Фильтры салонные</t>
        </is>
      </c>
      <c r="B1183" s="0" t="inlineStr">
        <is>
          <t xml:space="preserve">FQ</t>
        </is>
      </c>
      <c r="C1183" s="0" t="inlineStr">
        <is>
          <t xml:space="preserve">Фильтр салонный FQ AC-980 95861-64J00</t>
        </is>
      </c>
      <c r="E1183" s="2" t="inlineStr">
        <is>
          <t xml:space="preserve">по запросу</t>
        </is>
      </c>
      <c r="G1183" s="0" t="inlineStr">
        <is>
          <t xml:space="preserve">Нет в наличии</t>
        </is>
      </c>
      <c r="J1183" s="7" t="str">
        <f>HYPERLINK("https://klvmarket.ru/catalog/avtoprinadlezhnosti/filtry/salonnye/fq_ac_980_95861_64j00/","открыть")</f>
        <v>открыть</v>
      </c>
    </row>
    <row r="1184">
      <c r="A1184" s="0" t="inlineStr">
        <is>
          <t xml:space="preserve">Автопринадлежности › Фильтры › Фильтры салонные</t>
        </is>
      </c>
      <c r="C1184" s="0" t="inlineStr">
        <is>
          <t xml:space="preserve">Фильтр салонный PMC PC-908B (BRC0702, SAKURA CA14050)</t>
        </is>
      </c>
      <c r="E1184" s="2" t="inlineStr">
        <is>
          <t xml:space="preserve">по запросу</t>
        </is>
      </c>
      <c r="G1184" s="0" t="inlineStr">
        <is>
          <t xml:space="preserve">Нет в наличии</t>
        </is>
      </c>
      <c r="J1184" s="7" t="str">
        <f>HYPERLINK("https://klvmarket.ru/catalog/avtoprinadlezhnosti/filtry/salonnye/pmc_pc_908b_brc0702_sakura_ca14050/","открыть")</f>
        <v>открыть</v>
      </c>
    </row>
    <row r="1185">
      <c r="A1185" s="0" t="inlineStr">
        <is>
          <t xml:space="preserve">Автопринадлежности › Фильтры › Фильтры салонные</t>
        </is>
      </c>
      <c r="B1185" s="0" t="inlineStr">
        <is>
          <t xml:space="preserve">VIC</t>
        </is>
      </c>
      <c r="C1185" s="0" t="inlineStr">
        <is>
          <t xml:space="preserve">Фильтр салонный VIC AC-101E (FQ, BRC 0511, SAKURA CAC1113/CA1105/CAC3301/CA3301/CA3300)</t>
        </is>
      </c>
      <c r="E1185" s="2" t="inlineStr">
        <is>
          <t xml:space="preserve">по запросу</t>
        </is>
      </c>
      <c r="G1185" s="0" t="inlineStr">
        <is>
          <t xml:space="preserve">Нет в наличии</t>
        </is>
      </c>
      <c r="J1185" s="7" t="str">
        <f>HYPERLINK("https://klvmarket.ru/catalog/avtoprinadlezhnosti/filtry/salonnye/vic_ac_101e_fq_brc_0511_sakura_cac1113_ca1105_cac3301_ca3301_ca3300/","открыть")</f>
        <v>открыть</v>
      </c>
    </row>
    <row r="1186">
      <c r="A1186" s="0" t="inlineStr">
        <is>
          <t xml:space="preserve">Автопринадлежности › Фильтры › Фильтры салонные</t>
        </is>
      </c>
      <c r="B1186" s="0" t="inlineStr">
        <is>
          <t xml:space="preserve">VIC</t>
        </is>
      </c>
      <c r="C1186" s="0" t="inlineStr">
        <is>
          <t xml:space="preserve">Фильтр салонный VIC AC-201E</t>
        </is>
      </c>
      <c r="E1186" s="2" t="inlineStr">
        <is>
          <t xml:space="preserve">по запросу</t>
        </is>
      </c>
      <c r="G1186" s="0" t="inlineStr">
        <is>
          <t xml:space="preserve">Нет в наличии</t>
        </is>
      </c>
      <c r="J1186" s="7" t="str">
        <f>HYPERLINK("https://klvmarket.ru/catalog/avtoprinadlezhnosti/filtry/salonnye/vic_ac_201e/","открыть")</f>
        <v>открыть</v>
      </c>
    </row>
    <row r="1187">
      <c r="A1187" s="0" t="inlineStr">
        <is>
          <t xml:space="preserve">Автопринадлежности › Фильтры › Фильтры салонные</t>
        </is>
      </c>
      <c r="B1187" s="0" t="inlineStr">
        <is>
          <t xml:space="preserve">VIC</t>
        </is>
      </c>
      <c r="C1187" s="0" t="inlineStr">
        <is>
          <t xml:space="preserve">Фильтр салонный VIC AC-201EX</t>
        </is>
      </c>
      <c r="E1187" s="4">
        <v>700</v>
      </c>
      <c r="G1187" s="0" t="inlineStr">
        <is>
          <t xml:space="preserve">В наличии</t>
        </is>
      </c>
      <c r="H1187" s="8">
        <v>1</v>
      </c>
      <c r="J1187" s="7" t="str">
        <f>HYPERLINK("https://klvmarket.ru/catalog/avtoprinadlezhnosti/filtry/salonnye/vic_ac_201ex/","открыть")</f>
        <v>открыть</v>
      </c>
    </row>
    <row r="1188">
      <c r="A1188" s="0" t="inlineStr">
        <is>
          <t xml:space="preserve">Автопринадлежности › Фильтры › Фильтры топливные</t>
        </is>
      </c>
      <c r="C1188" s="0" t="inlineStr">
        <is>
          <t xml:space="preserve">Вставка топливная Bronco BRF-0304</t>
        </is>
      </c>
      <c r="E1188" s="4">
        <v>260</v>
      </c>
      <c r="G1188" s="0" t="inlineStr">
        <is>
          <t xml:space="preserve">В наличии</t>
        </is>
      </c>
      <c r="H1188" s="8">
        <v>1</v>
      </c>
      <c r="J1188" s="7" t="str">
        <f>HYPERLINK("https://klvmarket.ru/catalog/avtoprinadlezhnosti/filtry/toplivnye/vstavka_toplivnaya_bronco_brf_0304/","открыть")</f>
        <v>открыть</v>
      </c>
    </row>
    <row r="1189">
      <c r="A1189" s="0" t="inlineStr">
        <is>
          <t xml:space="preserve">Автопринадлежности › Фильтры › Фильтры топливные</t>
        </is>
      </c>
      <c r="B1189" s="0" t="inlineStr">
        <is>
          <t xml:space="preserve">FQ</t>
        </is>
      </c>
      <c r="C1189" s="0" t="inlineStr">
        <is>
          <t xml:space="preserve">Топливный фильтр FQ F-513</t>
        </is>
      </c>
      <c r="E1189" s="4">
        <v>625</v>
      </c>
      <c r="G1189" s="0" t="inlineStr">
        <is>
          <t xml:space="preserve">В наличии</t>
        </is>
      </c>
      <c r="H1189" s="8">
        <v>3</v>
      </c>
      <c r="J1189" s="7" t="str">
        <f>HYPERLINK("https://klvmarket.ru/catalog/avtoprinadlezhnosti/filtry/toplivnye/toplivnyy_filtr_fq_f_513/","открыть")</f>
        <v>открыть</v>
      </c>
    </row>
    <row r="1190">
      <c r="A1190" s="0" t="inlineStr">
        <is>
          <t xml:space="preserve">Автопринадлежности › Фильтры › Фильтры топливные</t>
        </is>
      </c>
      <c r="B1190" s="0" t="inlineStr">
        <is>
          <t xml:space="preserve">FQ</t>
        </is>
      </c>
      <c r="C1190" s="0" t="inlineStr">
        <is>
          <t xml:space="preserve">Топливный фильтр FQ F-613</t>
        </is>
      </c>
      <c r="E1190" s="4">
        <v>559</v>
      </c>
      <c r="G1190" s="0" t="inlineStr">
        <is>
          <t xml:space="preserve">В наличии</t>
        </is>
      </c>
      <c r="J1190" s="7" t="str">
        <f>HYPERLINK("https://klvmarket.ru/catalog/avtoprinadlezhnosti/filtry/toplivnye/toplivnyy_filtr_fq_f_613/","открыть")</f>
        <v>открыть</v>
      </c>
    </row>
    <row r="1191">
      <c r="A1191" s="0" t="inlineStr">
        <is>
          <t xml:space="preserve">Автопринадлежности › Фильтры › Фильтры топливные</t>
        </is>
      </c>
      <c r="B1191" s="0" t="inlineStr">
        <is>
          <t xml:space="preserve">FQ</t>
        </is>
      </c>
      <c r="C1191" s="0" t="inlineStr">
        <is>
          <t xml:space="preserve">Топливный фильтр FQ FC-239 16403-99013</t>
        </is>
      </c>
      <c r="E1191" s="4">
        <v>740</v>
      </c>
      <c r="G1191" s="0" t="inlineStr">
        <is>
          <t xml:space="preserve">В наличии</t>
        </is>
      </c>
      <c r="J1191" s="7" t="str">
        <f>HYPERLINK("https://klvmarket.ru/catalog/avtoprinadlezhnosti/filtry/toplivnye/toplivnyy_filtr_fq_fc_239_16403_99013/","открыть")</f>
        <v>открыть</v>
      </c>
    </row>
    <row r="1192">
      <c r="A1192" s="0" t="inlineStr">
        <is>
          <t xml:space="preserve">Автопринадлежности › Фильтры › Фильтры топливные</t>
        </is>
      </c>
      <c r="B1192" s="0" t="inlineStr">
        <is>
          <t xml:space="preserve">FQ</t>
        </is>
      </c>
      <c r="C1192" s="0" t="inlineStr">
        <is>
          <t xml:space="preserve">Топливный фильтр FQ FC-332</t>
        </is>
      </c>
      <c r="E1192" s="4">
        <v>741</v>
      </c>
      <c r="G1192" s="0" t="inlineStr">
        <is>
          <t xml:space="preserve">В наличии</t>
        </is>
      </c>
      <c r="H1192" s="8">
        <v>5</v>
      </c>
      <c r="J1192" s="7" t="str">
        <f>HYPERLINK("https://klvmarket.ru/catalog/avtoprinadlezhnosti/filtry/toplivnye/toplivnyy_filtr_fq_fc_332/","открыть")</f>
        <v>открыть</v>
      </c>
    </row>
    <row r="1193">
      <c r="A1193" s="0" t="inlineStr">
        <is>
          <t xml:space="preserve">Автопринадлежности › Фильтры › Фильтры топливные</t>
        </is>
      </c>
      <c r="B1193" s="0" t="inlineStr">
        <is>
          <t xml:space="preserve">FQ</t>
        </is>
      </c>
      <c r="C1193" s="0" t="inlineStr">
        <is>
          <t xml:space="preserve">Топливный фильтр FQ FC-510</t>
        </is>
      </c>
      <c r="E1193" s="4">
        <v>625</v>
      </c>
      <c r="G1193" s="0" t="inlineStr">
        <is>
          <t xml:space="preserve">В наличии</t>
        </is>
      </c>
      <c r="H1193" s="8">
        <v>5</v>
      </c>
      <c r="J1193" s="7" t="str">
        <f>HYPERLINK("https://klvmarket.ru/catalog/avtoprinadlezhnosti/filtry/toplivnye/toplivnyy_filtr_fq_fc_510/","открыть")</f>
        <v>открыть</v>
      </c>
    </row>
    <row r="1194">
      <c r="A1194" s="0" t="inlineStr">
        <is>
          <t xml:space="preserve">Автопринадлежности › Фильтры › Фильтры топливные</t>
        </is>
      </c>
      <c r="B1194" s="0" t="inlineStr">
        <is>
          <t xml:space="preserve">BIG</t>
        </is>
      </c>
      <c r="C1194" s="0" t="inlineStr">
        <is>
          <t xml:space="preserve">Фильтр топливный BIG GB-210 (VIC FC 130)</t>
        </is>
      </c>
      <c r="E1194" s="2" t="inlineStr">
        <is>
          <t xml:space="preserve">по запросу</t>
        </is>
      </c>
      <c r="G1194" s="0" t="inlineStr">
        <is>
          <t xml:space="preserve">Нет в наличии</t>
        </is>
      </c>
      <c r="J1194" s="7" t="str">
        <f>HYPERLINK("https://klvmarket.ru/catalog/avtoprinadlezhnosti/filtry/toplivnye/filtr_toplivnyy_big_gb_210_vic_fc_130/","открыть")</f>
        <v>открыть</v>
      </c>
    </row>
    <row r="1195">
      <c r="A1195" s="0" t="inlineStr">
        <is>
          <t xml:space="preserve">Автопринадлежности › Фильтры › Фильтры топливные</t>
        </is>
      </c>
      <c r="B1195" s="0" t="inlineStr">
        <is>
          <t xml:space="preserve">BIG</t>
        </is>
      </c>
      <c r="C1195" s="0" t="inlineStr">
        <is>
          <t xml:space="preserve">Фильтр топливный BIG GB-6118</t>
        </is>
      </c>
      <c r="E1195" s="2" t="inlineStr">
        <is>
          <t xml:space="preserve">по запросу</t>
        </is>
      </c>
      <c r="G1195" s="0" t="inlineStr">
        <is>
          <t xml:space="preserve">Нет в наличии</t>
        </is>
      </c>
      <c r="J1195" s="7" t="str">
        <f>HYPERLINK("https://klvmarket.ru/catalog/avtoprinadlezhnosti/filtry/toplivnye/filtr_toplivnyy_big_gb_6240_vic_fc017/","открыть")</f>
        <v>открыть</v>
      </c>
    </row>
    <row r="1196">
      <c r="A1196" s="0" t="inlineStr">
        <is>
          <t xml:space="preserve">Автопринадлежности › Фильтры › Фильтры топливные</t>
        </is>
      </c>
      <c r="B1196" s="0" t="inlineStr">
        <is>
          <t xml:space="preserve">BIG</t>
        </is>
      </c>
      <c r="C1196" s="0" t="inlineStr">
        <is>
          <t xml:space="preserve">Фильтр топливный BIG GB-613 фильтр топливный грубой очистки (дизель)</t>
        </is>
      </c>
      <c r="E1196" s="2" t="inlineStr">
        <is>
          <t xml:space="preserve">по запросу</t>
        </is>
      </c>
      <c r="G1196" s="0" t="inlineStr">
        <is>
          <t xml:space="preserve">Нет в наличии</t>
        </is>
      </c>
      <c r="J1196" s="7" t="str">
        <f>HYPERLINK("https://klvmarket.ru/catalog/avtoprinadlezhnosti/filtry/toplivnye/big_gb_613_filtr_toplivnyy_gruboy_ochistki_dizel/","открыть")</f>
        <v>открыть</v>
      </c>
    </row>
    <row r="1197">
      <c r="A1197" s="0" t="inlineStr">
        <is>
          <t xml:space="preserve">Автопринадлежности › Фильтры › Фильтры топливные</t>
        </is>
      </c>
      <c r="B1197" s="0" t="inlineStr">
        <is>
          <t xml:space="preserve">BIG</t>
        </is>
      </c>
      <c r="C1197" s="0" t="inlineStr">
        <is>
          <t xml:space="preserve">Фильтр топливный BIG GB-6214 (BIF226, asakashi FC226J, Sak.FC1803, VIC FС226)</t>
        </is>
      </c>
      <c r="E1197" s="4">
        <v>460</v>
      </c>
      <c r="G1197" s="0" t="inlineStr">
        <is>
          <t xml:space="preserve">Под заказ</t>
        </is>
      </c>
      <c r="H1197" s="8">
        <v>1</v>
      </c>
      <c r="J1197" s="7" t="str">
        <f>HYPERLINK("https://klvmarket.ru/catalog/avtoprinadlezhnosti/filtry/toplivnye/filtr_toplivnyy_big_gb_6214_bif226_asakashi_fc226j_sak_fc1803_vic_fs226/","открыть")</f>
        <v>открыть</v>
      </c>
    </row>
    <row r="1198">
      <c r="A1198" s="0" t="inlineStr">
        <is>
          <t xml:space="preserve">Автопринадлежности › Фильтры › Фильтры топливные</t>
        </is>
      </c>
      <c r="B1198" s="0" t="inlineStr">
        <is>
          <t xml:space="preserve">BIG</t>
        </is>
      </c>
      <c r="C1198" s="0" t="inlineStr">
        <is>
          <t xml:space="preserve">Фильтр топливный BIG GB-6240 (VIC FC017)</t>
        </is>
      </c>
      <c r="E1198" s="4">
        <v>470</v>
      </c>
      <c r="G1198" s="0" t="inlineStr">
        <is>
          <t xml:space="preserve">Под заказ</t>
        </is>
      </c>
      <c r="H1198" s="8">
        <v>2</v>
      </c>
      <c r="J1198" s="7" t="str">
        <f>HYPERLINK("https://klvmarket.ru/catalog/avtoprinadlezhnosti/filtry/toplivnye/big_gb_6240_vic_fc017/","открыть")</f>
        <v>открыть</v>
      </c>
    </row>
    <row r="1199">
      <c r="A1199" s="0" t="inlineStr">
        <is>
          <t xml:space="preserve">Автопринадлежности › Фильтры › Фильтры топливные</t>
        </is>
      </c>
      <c r="B1199" s="0" t="inlineStr">
        <is>
          <t xml:space="preserve">BUIL</t>
        </is>
      </c>
      <c r="C1199" s="0" t="inlineStr">
        <is>
          <t xml:space="preserve">Фильтр топливный BUIL BIF-184 (FQ/ VIC FC, SAKURA FC1108/1503)</t>
        </is>
      </c>
      <c r="E1199" s="4">
        <v>380</v>
      </c>
      <c r="G1199" s="0" t="inlineStr">
        <is>
          <t xml:space="preserve">В наличии</t>
        </is>
      </c>
      <c r="H1199" s="8">
        <v>2</v>
      </c>
      <c r="J1199" s="7" t="str">
        <f>HYPERLINK("https://klvmarket.ru/catalog/avtoprinadlezhnosti/filtry/toplivnye/buil_bif_184_fq_vic_fc_sakura_fc1108_1503/","открыть")</f>
        <v>открыть</v>
      </c>
    </row>
    <row r="1200">
      <c r="A1200" s="0" t="inlineStr">
        <is>
          <t xml:space="preserve">Автопринадлежности › Фильтры › Фильтры топливные</t>
        </is>
      </c>
      <c r="B1200" s="0" t="inlineStr">
        <is>
          <t xml:space="preserve">BUIL</t>
        </is>
      </c>
      <c r="C1200" s="0" t="inlineStr">
        <is>
          <t xml:space="preserve">Фильтр топливный BUIL BIF-232 (FQ/VIC FC, SAKURA FC1805/1826/2703)</t>
        </is>
      </c>
      <c r="E1200" s="4">
        <v>430</v>
      </c>
      <c r="G1200" s="0" t="inlineStr">
        <is>
          <t xml:space="preserve">Под заказ</t>
        </is>
      </c>
      <c r="H1200" s="8">
        <v>2</v>
      </c>
      <c r="J1200" s="7" t="str">
        <f>HYPERLINK("https://klvmarket.ru/catalog/avtoprinadlezhnosti/filtry/toplivnye/buil_bif_232_fq_vic_fc_sakura_fc1805_1826_2703/","открыть")</f>
        <v>открыть</v>
      </c>
    </row>
    <row r="1201">
      <c r="A1201" s="0" t="inlineStr">
        <is>
          <t xml:space="preserve">Автопринадлежности › Фильтры › Фильтры топливные</t>
        </is>
      </c>
      <c r="B1201" s="0" t="inlineStr">
        <is>
          <t xml:space="preserve">BUIL</t>
        </is>
      </c>
      <c r="C1201" s="0" t="inlineStr">
        <is>
          <t xml:space="preserve">Фильтр топливный BUIL BIF-326 (VIC FC 326/509, SAKURA FC1006)</t>
        </is>
      </c>
      <c r="E1201" s="4">
        <v>480</v>
      </c>
      <c r="G1201" s="0" t="inlineStr">
        <is>
          <t xml:space="preserve">Под заказ</t>
        </is>
      </c>
      <c r="H1201" s="8">
        <v>1</v>
      </c>
      <c r="J1201" s="7" t="str">
        <f>HYPERLINK("https://klvmarket.ru/catalog/avtoprinadlezhnosti/filtry/toplivnye/buil_bif_326_vic_fc_326_509_sakura_fc1006/","открыть")</f>
        <v>открыть</v>
      </c>
    </row>
    <row r="1202">
      <c r="A1202" s="0" t="inlineStr">
        <is>
          <t xml:space="preserve">Автопринадлежности › Фильтры › Фильтры топливные</t>
        </is>
      </c>
      <c r="C1202" s="0" t="inlineStr">
        <is>
          <t xml:space="preserve">Фильтр топливный DAEWHA DF-011</t>
        </is>
      </c>
      <c r="E1202" s="4">
        <v>270</v>
      </c>
      <c r="G1202" s="0" t="inlineStr">
        <is>
          <t xml:space="preserve">В наличии</t>
        </is>
      </c>
      <c r="H1202" s="8">
        <v>2</v>
      </c>
      <c r="J1202" s="7" t="str">
        <f>HYPERLINK("https://klvmarket.ru/catalog/avtoprinadlezhnosti/filtry/toplivnye/daewha_df_011_vic_fc236_222_211_sakura_fs8001_shinko_shn309/","открыть")</f>
        <v>открыть</v>
      </c>
    </row>
    <row r="1203">
      <c r="A1203" s="0" t="inlineStr">
        <is>
          <t xml:space="preserve">Автопринадлежности › Фильтры › Фильтры топливные</t>
        </is>
      </c>
      <c r="C1203" s="0" t="inlineStr">
        <is>
          <t xml:space="preserve">Фильтр топливный DAEWHA DF-028</t>
        </is>
      </c>
      <c r="E1203" s="4">
        <v>290</v>
      </c>
      <c r="G1203" s="0" t="inlineStr">
        <is>
          <t xml:space="preserve">В наличии</t>
        </is>
      </c>
      <c r="H1203" s="8">
        <v>5</v>
      </c>
      <c r="J1203" s="7" t="str">
        <f>HYPERLINK("https://klvmarket.ru/catalog/avtoprinadlezhnosti/filtry/toplivnye/daewha_df_028_sakura_fs1106_vic_fc155/","открыть")</f>
        <v>открыть</v>
      </c>
    </row>
    <row r="1204">
      <c r="A1204" s="0" t="inlineStr">
        <is>
          <t xml:space="preserve">Автопринадлежности › Фильтры › Фильтры топливные</t>
        </is>
      </c>
      <c r="C1204" s="0" t="inlineStr">
        <is>
          <t xml:space="preserve">Фильтр топливный DAEWHA DF-147</t>
        </is>
      </c>
      <c r="E1204" s="4">
        <v>310</v>
      </c>
      <c r="G1204" s="0" t="inlineStr">
        <is>
          <t xml:space="preserve">В наличии</t>
        </is>
      </c>
      <c r="H1204" s="8">
        <v>1</v>
      </c>
      <c r="J1204" s="7" t="str">
        <f>HYPERLINK("https://klvmarket.ru/catalog/avtoprinadlezhnosti/filtry/toplivnye/daewha_df_147_honda/","открыть")</f>
        <v>открыть</v>
      </c>
    </row>
    <row r="1205">
      <c r="A1205" s="0" t="inlineStr">
        <is>
          <t xml:space="preserve">Автопринадлежности › Фильтры › Фильтры топливные</t>
        </is>
      </c>
      <c r="C1205" s="0" t="inlineStr">
        <is>
          <t xml:space="preserve">Фильтр топливный DAEWHA DF-199 (SAKURA FC 1143)</t>
        </is>
      </c>
      <c r="E1205" s="2" t="inlineStr">
        <is>
          <t xml:space="preserve">по запросу</t>
        </is>
      </c>
      <c r="G1205" s="0" t="inlineStr">
        <is>
          <t xml:space="preserve">Нет в наличии</t>
        </is>
      </c>
      <c r="J1205" s="7" t="str">
        <f>HYPERLINK("https://klvmarket.ru/catalog/avtoprinadlezhnosti/filtry/toplivnye/daewha_df_199_sakura_fc_1143/","открыть")</f>
        <v>открыть</v>
      </c>
    </row>
    <row r="1206">
      <c r="A1206" s="0" t="inlineStr">
        <is>
          <t xml:space="preserve">Автопринадлежности › Фильтры › Фильтры топливные</t>
        </is>
      </c>
      <c r="B1206" s="0" t="inlineStr">
        <is>
          <t xml:space="preserve">FQ</t>
        </is>
      </c>
      <c r="C1206" s="0" t="inlineStr">
        <is>
          <t xml:space="preserve">Фильтр топливный FQ FC-158 23303-64010</t>
        </is>
      </c>
      <c r="E1206" s="4">
        <v>494</v>
      </c>
      <c r="G1206" s="0" t="inlineStr">
        <is>
          <t xml:space="preserve">В наличии</t>
        </is>
      </c>
      <c r="H1206" s="8">
        <v>10</v>
      </c>
      <c r="J1206" s="7" t="str">
        <f>HYPERLINK("https://klvmarket.ru/catalog/avtoprinadlezhnosti/filtry/toplivnye/fq_fc_158_vic_bio158_sakura_fc1104_shinko_sfc158z/","открыть")</f>
        <v>открыть</v>
      </c>
    </row>
    <row r="1207">
      <c r="A1207" s="0" t="inlineStr">
        <is>
          <t xml:space="preserve">Автопринадлежности › Фильтры › Фильтры топливные</t>
        </is>
      </c>
      <c r="B1207" s="0" t="inlineStr">
        <is>
          <t xml:space="preserve">FQ</t>
        </is>
      </c>
      <c r="C1207" s="0" t="inlineStr">
        <is>
          <t xml:space="preserve">Фильтр топливный FQ FC-174 23304-78020</t>
        </is>
      </c>
      <c r="E1207" s="4">
        <v>340</v>
      </c>
      <c r="G1207" s="0" t="inlineStr">
        <is>
          <t xml:space="preserve">В наличии</t>
        </is>
      </c>
      <c r="H1207" s="8">
        <v>10</v>
      </c>
      <c r="J1207" s="7" t="str">
        <f>HYPERLINK("https://klvmarket.ru/catalog/avtoprinadlezhnosti/filtry/toplivnye/fq_fc_174_vic_bio_174_sakura_fc1107/","открыть")</f>
        <v>открыть</v>
      </c>
    </row>
    <row r="1208">
      <c r="A1208" s="0" t="inlineStr">
        <is>
          <t xml:space="preserve">Автопринадлежности › Фильтры › Фильтры топливные</t>
        </is>
      </c>
      <c r="B1208" s="0" t="inlineStr">
        <is>
          <t xml:space="preserve">FQ</t>
        </is>
      </c>
      <c r="C1208" s="0" t="inlineStr">
        <is>
          <t xml:space="preserve">Фильтр топливный FQ FC-183 23300-19295</t>
        </is>
      </c>
      <c r="E1208" s="4">
        <v>624</v>
      </c>
      <c r="G1208" s="0" t="inlineStr">
        <is>
          <t xml:space="preserve">В наличии</t>
        </is>
      </c>
      <c r="H1208" s="8">
        <v>10</v>
      </c>
      <c r="J1208" s="7" t="str">
        <f>HYPERLINK("https://klvmarket.ru/catalog/avtoprinadlezhnosti/filtry/toplivnye/fq_fc_183_23300_19295_vic_fc155_188_183_sakura_fc1112/","открыть")</f>
        <v>открыть</v>
      </c>
    </row>
    <row r="1209">
      <c r="A1209" s="0" t="inlineStr">
        <is>
          <t xml:space="preserve">Автопринадлежности › Фильтры › Фильтры топливные</t>
        </is>
      </c>
      <c r="B1209" s="0" t="inlineStr">
        <is>
          <t xml:space="preserve">FQ</t>
        </is>
      </c>
      <c r="C1209" s="0" t="inlineStr">
        <is>
          <t xml:space="preserve">Фильтр топливный FQ FC-184 23390-64450</t>
        </is>
      </c>
      <c r="E1209" s="4">
        <v>585</v>
      </c>
      <c r="G1209" s="0" t="inlineStr">
        <is>
          <t xml:space="preserve">В наличии</t>
        </is>
      </c>
      <c r="H1209" s="8">
        <v>10</v>
      </c>
      <c r="J1209" s="7" t="str">
        <f>HYPERLINK("https://klvmarket.ru/catalog/avtoprinadlezhnosti/filtry/toplivnye/fq_fc_184_vic_bio184_sakura_fc1108/","открыть")</f>
        <v>открыть</v>
      </c>
    </row>
    <row r="1210">
      <c r="A1210" s="0" t="inlineStr">
        <is>
          <t xml:space="preserve">Автопринадлежности › Фильтры › Фильтры топливные</t>
        </is>
      </c>
      <c r="B1210" s="0" t="inlineStr">
        <is>
          <t xml:space="preserve">FQ</t>
        </is>
      </c>
      <c r="C1210" s="0" t="inlineStr">
        <is>
          <t xml:space="preserve">Фильтр топливный FQ FC-186 23300-62030</t>
        </is>
      </c>
      <c r="E1210" s="4">
        <v>624</v>
      </c>
      <c r="G1210" s="0" t="inlineStr">
        <is>
          <t xml:space="preserve">В наличии</t>
        </is>
      </c>
      <c r="H1210" s="8">
        <v>10</v>
      </c>
      <c r="J1210" s="7" t="str">
        <f>HYPERLINK("https://klvmarket.ru/catalog/avtoprinadlezhnosti/filtry/toplivnye/fq_fc_186_23300_62030/","открыть")</f>
        <v>открыть</v>
      </c>
    </row>
    <row r="1211">
      <c r="A1211" s="0" t="inlineStr">
        <is>
          <t xml:space="preserve">Автопринадлежности › Фильтры › Фильтры топливные</t>
        </is>
      </c>
      <c r="B1211" s="0" t="inlineStr">
        <is>
          <t xml:space="preserve">FQ</t>
        </is>
      </c>
      <c r="C1211" s="0" t="inlineStr">
        <is>
          <t xml:space="preserve">Фильтр топливный FQ FC-208A 16403-J5500</t>
        </is>
      </c>
      <c r="E1211" s="4">
        <v>340</v>
      </c>
      <c r="G1211" s="0" t="inlineStr">
        <is>
          <t xml:space="preserve">В наличии</t>
        </is>
      </c>
      <c r="H1211" s="8">
        <v>10</v>
      </c>
      <c r="J1211" s="7" t="str">
        <f>HYPERLINK("https://klvmarket.ru/catalog/avtoprinadlezhnosti/filtry/toplivnye/fq_fc_208a_16403_j5500_vic_bio184_sakura_fc1108/","открыть")</f>
        <v>открыть</v>
      </c>
    </row>
    <row r="1212">
      <c r="A1212" s="0" t="inlineStr">
        <is>
          <t xml:space="preserve">Автопринадлежности › Фильтры › Фильтры топливные</t>
        </is>
      </c>
      <c r="B1212" s="0" t="inlineStr">
        <is>
          <t xml:space="preserve">FQ</t>
        </is>
      </c>
      <c r="C1212" s="0" t="inlineStr">
        <is>
          <t xml:space="preserve">Фильтр топливный FQ FC-226</t>
        </is>
      </c>
      <c r="E1212" s="4">
        <v>546</v>
      </c>
      <c r="G1212" s="0" t="inlineStr">
        <is>
          <t xml:space="preserve">В наличии</t>
        </is>
      </c>
      <c r="H1212" s="8">
        <v>5</v>
      </c>
      <c r="J1212" s="7" t="str">
        <f>HYPERLINK("https://klvmarket.ru/catalog/avtoprinadlezhnosti/filtry/toplivnye/fq_fc_226_vic_bio_226_sakura_fc1803_1814_vic_fc_227/","открыть")</f>
        <v>открыть</v>
      </c>
    </row>
    <row r="1213">
      <c r="A1213" s="0" t="inlineStr">
        <is>
          <t xml:space="preserve">Автопринадлежности › Фильтры › Фильтры топливные</t>
        </is>
      </c>
      <c r="B1213" s="0" t="inlineStr">
        <is>
          <t xml:space="preserve">FQ</t>
        </is>
      </c>
      <c r="C1213" s="0" t="inlineStr">
        <is>
          <t xml:space="preserve">Фильтр топливный FQ FC-232 16403-99002</t>
        </is>
      </c>
      <c r="E1213" s="4">
        <v>715</v>
      </c>
      <c r="G1213" s="0" t="inlineStr">
        <is>
          <t xml:space="preserve">В наличии</t>
        </is>
      </c>
      <c r="H1213" s="8">
        <v>5</v>
      </c>
      <c r="J1213" s="7" t="str">
        <f>HYPERLINK("https://klvmarket.ru/catalog/avtoprinadlezhnosti/filtry/toplivnye/fq_fc_232_16403_99002_vic_bio_232_sakura_fc1805_1501_5602_1801_1103_1826_2703_5604/","открыть")</f>
        <v>открыть</v>
      </c>
    </row>
    <row r="1214">
      <c r="A1214" s="0" t="inlineStr">
        <is>
          <t xml:space="preserve">Автопринадлежности › Фильтры › Фильтры топливные</t>
        </is>
      </c>
      <c r="B1214" s="0" t="inlineStr">
        <is>
          <t xml:space="preserve">FQ</t>
        </is>
      </c>
      <c r="C1214" s="0" t="inlineStr">
        <is>
          <t xml:space="preserve">Фильтр топливный FQ FC-236 16400-41B00</t>
        </is>
      </c>
      <c r="E1214" s="4">
        <v>430</v>
      </c>
      <c r="G1214" s="0" t="inlineStr">
        <is>
          <t xml:space="preserve">В наличии</t>
        </is>
      </c>
      <c r="H1214" s="8">
        <v>5</v>
      </c>
      <c r="J1214" s="7" t="str">
        <f>HYPERLINK("https://klvmarket.ru/catalog/avtoprinadlezhnosti/filtry/toplivnye/fq_fc_236_16400_41b00/","открыть")</f>
        <v>открыть</v>
      </c>
    </row>
    <row r="1215">
      <c r="A1215" s="0" t="inlineStr">
        <is>
          <t xml:space="preserve">Автопринадлежности › Фильтры › Фильтры топливные</t>
        </is>
      </c>
      <c r="B1215" s="0" t="inlineStr">
        <is>
          <t xml:space="preserve">FQ</t>
        </is>
      </c>
      <c r="C1215" s="0" t="inlineStr">
        <is>
          <t xml:space="preserve">Фильтр топливный FQ FC-317 ME006066</t>
        </is>
      </c>
      <c r="E1215" s="4">
        <v>450</v>
      </c>
      <c r="G1215" s="0" t="inlineStr">
        <is>
          <t xml:space="preserve">В наличии</t>
        </is>
      </c>
      <c r="H1215" s="8">
        <v>10</v>
      </c>
      <c r="J1215" s="7" t="str">
        <f>HYPERLINK("https://klvmarket.ru/catalog/avtoprinadlezhnosti/filtry/toplivnye/fq_fc_317_me006066/","открыть")</f>
        <v>открыть</v>
      </c>
    </row>
    <row r="1216">
      <c r="A1216" s="0" t="inlineStr">
        <is>
          <t xml:space="preserve">Автопринадлежности › Фильтры › Фильтры топливные</t>
        </is>
      </c>
      <c r="B1216" s="0" t="inlineStr">
        <is>
          <t xml:space="preserve">FQ</t>
        </is>
      </c>
      <c r="C1216" s="0" t="inlineStr">
        <is>
          <t xml:space="preserve">Фильтр топливный FQ FC-318 ME016823</t>
        </is>
      </c>
      <c r="E1216" s="4">
        <v>420</v>
      </c>
      <c r="G1216" s="0" t="inlineStr">
        <is>
          <t xml:space="preserve">В наличии</t>
        </is>
      </c>
      <c r="H1216" s="8">
        <v>10</v>
      </c>
      <c r="J1216" s="7" t="str">
        <f>HYPERLINK("https://klvmarket.ru/catalog/avtoprinadlezhnosti/filtry/toplivnye/fq_fc_318_me016823_vic_318_sakura_fc1002_1701/","открыть")</f>
        <v>открыть</v>
      </c>
    </row>
    <row r="1217">
      <c r="A1217" s="0" t="inlineStr">
        <is>
          <t xml:space="preserve">Автопринадлежности › Фильтры › Фильтры топливные</t>
        </is>
      </c>
      <c r="B1217" s="0" t="inlineStr">
        <is>
          <t xml:space="preserve">FQ</t>
        </is>
      </c>
      <c r="C1217" s="0" t="inlineStr">
        <is>
          <t xml:space="preserve">Фильтр топливный FQ FC-319 ME015254</t>
        </is>
      </c>
      <c r="E1217" s="4">
        <v>429</v>
      </c>
      <c r="G1217" s="0" t="inlineStr">
        <is>
          <t xml:space="preserve">В наличии</t>
        </is>
      </c>
      <c r="H1217" s="8">
        <v>10</v>
      </c>
      <c r="J1217" s="7" t="str">
        <f>HYPERLINK("https://klvmarket.ru/catalog/avtoprinadlezhnosti/filtry/toplivnye/fq_fc_319_me015254/","открыть")</f>
        <v>открыть</v>
      </c>
    </row>
    <row r="1218">
      <c r="A1218" s="0" t="inlineStr">
        <is>
          <t xml:space="preserve">Автопринадлежности › Фильтры › Фильтры топливные</t>
        </is>
      </c>
      <c r="B1218" s="0" t="inlineStr">
        <is>
          <t xml:space="preserve">FQ</t>
        </is>
      </c>
      <c r="C1218" s="0" t="inlineStr">
        <is>
          <t xml:space="preserve">Фильтр топливный FQ FC-321</t>
        </is>
      </c>
      <c r="E1218" s="4">
        <v>550</v>
      </c>
      <c r="G1218" s="0" t="inlineStr">
        <is>
          <t xml:space="preserve">В наличии</t>
        </is>
      </c>
      <c r="H1218" s="8">
        <v>10</v>
      </c>
      <c r="J1218" s="7" t="str">
        <f>HYPERLINK("https://klvmarket.ru/catalog/avtoprinadlezhnosti/filtry/toplivnye/fq_fc_321_vic_bio_321_sakura_fc1203_1001_vic_fc409_bif409/","открыть")</f>
        <v>открыть</v>
      </c>
    </row>
    <row r="1219">
      <c r="A1219" s="0" t="inlineStr">
        <is>
          <t xml:space="preserve">Автопринадлежности › Фильтры › Фильтры топливные</t>
        </is>
      </c>
      <c r="B1219" s="0" t="inlineStr">
        <is>
          <t xml:space="preserve">FQ</t>
        </is>
      </c>
      <c r="C1219" s="0" t="inlineStr">
        <is>
          <t xml:space="preserve">Фильтр топливный FQ FC-322 ME056280</t>
        </is>
      </c>
      <c r="E1219" s="4">
        <v>728</v>
      </c>
      <c r="G1219" s="0" t="inlineStr">
        <is>
          <t xml:space="preserve">В наличии</t>
        </is>
      </c>
      <c r="H1219" s="8">
        <v>5</v>
      </c>
      <c r="J1219" s="7" t="str">
        <f>HYPERLINK("https://klvmarket.ru/catalog/avtoprinadlezhnosti/filtry/toplivnye/fq_fc_322_me056280/","открыть")</f>
        <v>открыть</v>
      </c>
    </row>
    <row r="1220">
      <c r="A1220" s="0" t="inlineStr">
        <is>
          <t xml:space="preserve">Автопринадлежности › Фильтры › Фильтры топливные</t>
        </is>
      </c>
      <c r="B1220" s="0" t="inlineStr">
        <is>
          <t xml:space="preserve">FQ</t>
        </is>
      </c>
      <c r="C1220" s="0" t="inlineStr">
        <is>
          <t xml:space="preserve">Фильтр топливный FQ FC-409 16403-89TAO</t>
        </is>
      </c>
      <c r="E1220" s="4">
        <v>546</v>
      </c>
      <c r="G1220" s="0" t="inlineStr">
        <is>
          <t xml:space="preserve">В наличии</t>
        </is>
      </c>
      <c r="H1220" s="8">
        <v>5</v>
      </c>
      <c r="J1220" s="7" t="str">
        <f>HYPERLINK("https://klvmarket.ru/catalog/avtoprinadlezhnosti/filtry/toplivnye/fq_fc_409_16403_89tao_fq_bio_409_sakura_fc_1203_c1503_vic_fc321_bio321/","открыть")</f>
        <v>открыть</v>
      </c>
    </row>
    <row r="1221">
      <c r="A1221" s="0" t="inlineStr">
        <is>
          <t xml:space="preserve">Автопринадлежности › Фильтры › Фильтры топливные</t>
        </is>
      </c>
      <c r="B1221" s="0" t="inlineStr">
        <is>
          <t xml:space="preserve">FQ</t>
        </is>
      </c>
      <c r="C1221" s="0" t="inlineStr">
        <is>
          <t xml:space="preserve">Фильтр топливный FQ FC-607 23401-1330</t>
        </is>
      </c>
      <c r="E1221" s="4">
        <v>410</v>
      </c>
      <c r="G1221" s="0" t="inlineStr">
        <is>
          <t xml:space="preserve">Нет в наличии</t>
        </is>
      </c>
      <c r="H1221" s="8">
        <v>5</v>
      </c>
      <c r="J1221" s="7" t="str">
        <f>HYPERLINK("https://klvmarket.ru/catalog/avtoprinadlezhnosti/filtry/toplivnye/fq_fc_607_23401_1330/","открыть")</f>
        <v>открыть</v>
      </c>
    </row>
    <row r="1222">
      <c r="A1222" s="0" t="inlineStr">
        <is>
          <t xml:space="preserve">Автопринадлежности › Фильтры › Фильтры топливные</t>
        </is>
      </c>
      <c r="B1222" s="0" t="inlineStr">
        <is>
          <t xml:space="preserve">FQ</t>
        </is>
      </c>
      <c r="C1222" s="0" t="inlineStr">
        <is>
          <t xml:space="preserve">Фильтр топливный FQ FC-608 23401-1222</t>
        </is>
      </c>
      <c r="E1222" s="4">
        <v>624</v>
      </c>
      <c r="G1222" s="0" t="inlineStr">
        <is>
          <t xml:space="preserve">В наличии</t>
        </is>
      </c>
      <c r="H1222" s="8">
        <v>5</v>
      </c>
      <c r="J1222" s="7" t="str">
        <f>HYPERLINK("https://klvmarket.ru/catalog/avtoprinadlezhnosti/filtry/toplivnye/fq_fc_608_23401_1222/","открыть")</f>
        <v>открыть</v>
      </c>
    </row>
    <row r="1223">
      <c r="A1223" s="0" t="inlineStr">
        <is>
          <t xml:space="preserve">Автопринадлежности › Фильтры › Фильтры топливные</t>
        </is>
      </c>
      <c r="B1223" s="0" t="inlineStr">
        <is>
          <t xml:space="preserve">JS Asakashi</t>
        </is>
      </c>
      <c r="C1223" s="0" t="inlineStr">
        <is>
          <t xml:space="preserve">Фильтр топливный JS ASAKASHI FC158H (BIF158, VIC FC158)</t>
        </is>
      </c>
      <c r="E1223" s="2" t="inlineStr">
        <is>
          <t xml:space="preserve">по запросу</t>
        </is>
      </c>
      <c r="G1223" s="0" t="inlineStr">
        <is>
          <t xml:space="preserve">Нет в наличии</t>
        </is>
      </c>
      <c r="J1223" s="7" t="str">
        <f>HYPERLINK("https://klvmarket.ru/catalog/avtoprinadlezhnosti/filtry/toplivnye/filtr_toplivnyy_js_asakashi_fc158h_bif158_vic_fc158/","открыть")</f>
        <v>открыть</v>
      </c>
    </row>
    <row r="1224">
      <c r="A1224" s="0" t="inlineStr">
        <is>
          <t xml:space="preserve">Автопринадлежности › Фильтры › Фильтры топливные</t>
        </is>
      </c>
      <c r="B1224" s="0" t="inlineStr">
        <is>
          <t xml:space="preserve">JS Asakashi</t>
        </is>
      </c>
      <c r="C1224" s="0" t="inlineStr">
        <is>
          <t xml:space="preserve">Фильтр топливный JS ASAKASHI FC158J (BIF158, VIC FC158)</t>
        </is>
      </c>
      <c r="E1224" s="2" t="inlineStr">
        <is>
          <t xml:space="preserve">по запросу</t>
        </is>
      </c>
      <c r="G1224" s="0" t="inlineStr">
        <is>
          <t xml:space="preserve">Нет в наличии</t>
        </is>
      </c>
      <c r="J1224" s="7" t="str">
        <f>HYPERLINK("https://klvmarket.ru/catalog/avtoprinadlezhnosti/filtry/toplivnye/js_asakashi_fc158j_bif158_vic_fc158/","открыть")</f>
        <v>открыть</v>
      </c>
    </row>
    <row r="1225">
      <c r="A1225" s="0" t="inlineStr">
        <is>
          <t xml:space="preserve">Автопринадлежности › Фильтры › Фильтры топливные</t>
        </is>
      </c>
      <c r="B1225" s="0" t="inlineStr">
        <is>
          <t xml:space="preserve">JS Asakashi</t>
        </is>
      </c>
      <c r="C1225" s="0" t="inlineStr">
        <is>
          <t xml:space="preserve">Фильтр топливный JS ASAKASHI FC226J (BIF226, GB6214, Sak.FC1803, VIC FC226)</t>
        </is>
      </c>
      <c r="E1225" s="2" t="inlineStr">
        <is>
          <t xml:space="preserve">по запросу</t>
        </is>
      </c>
      <c r="G1225" s="0" t="inlineStr">
        <is>
          <t xml:space="preserve">Нет в наличии</t>
        </is>
      </c>
      <c r="J1225" s="7" t="str">
        <f>HYPERLINK("https://klvmarket.ru/catalog/avtoprinadlezhnosti/filtry/toplivnye/filtr_toplivnyy_js_asakashi_fc226j_bif226_gb6214_sak_fc1803_vic_fc226/","открыть")</f>
        <v>открыть</v>
      </c>
    </row>
    <row r="1226">
      <c r="A1226" s="0" t="inlineStr">
        <is>
          <t xml:space="preserve">Автопринадлежности › Фильтры › Фильтры топливные</t>
        </is>
      </c>
      <c r="B1226" s="0" t="inlineStr">
        <is>
          <t xml:space="preserve">JS Asakashi</t>
        </is>
      </c>
      <c r="C1226" s="0" t="inlineStr">
        <is>
          <t xml:space="preserve">Фильтр топливный JS ASAKASHI FC332J (VIC FC332, SAKURA FC1009)</t>
        </is>
      </c>
      <c r="E1226" s="2" t="inlineStr">
        <is>
          <t xml:space="preserve">по запросу</t>
        </is>
      </c>
      <c r="G1226" s="0" t="inlineStr">
        <is>
          <t xml:space="preserve">Нет в наличии</t>
        </is>
      </c>
      <c r="J1226" s="7" t="str">
        <f>HYPERLINK("https://klvmarket.ru/catalog/avtoprinadlezhnosti/filtry/toplivnye/js_asakashi_fc332j_vic_fc332_sakura_fc1009/","открыть")</f>
        <v>открыть</v>
      </c>
    </row>
    <row r="1227">
      <c r="A1227" s="0" t="inlineStr">
        <is>
          <t xml:space="preserve">Автопринадлежности › Фильтры › Фильтры топливные</t>
        </is>
      </c>
      <c r="B1227" s="0" t="inlineStr">
        <is>
          <t xml:space="preserve">JS Asakashi</t>
        </is>
      </c>
      <c r="C1227" s="0" t="inlineStr">
        <is>
          <t xml:space="preserve">Фильтр топливный JS ASAKASHI FE0067 (Sakura F11140)</t>
        </is>
      </c>
      <c r="E1227" s="2" t="inlineStr">
        <is>
          <t xml:space="preserve">по запросу</t>
        </is>
      </c>
      <c r="G1227" s="0" t="inlineStr">
        <is>
          <t xml:space="preserve">Нет в наличии</t>
        </is>
      </c>
      <c r="J1227" s="7" t="str">
        <f>HYPERLINK("https://klvmarket.ru/catalog/avtoprinadlezhnosti/filtry/toplivnye/filtr_toplivnyy_js_asakashi_fe0067_sakura_f11140/","открыть")</f>
        <v>открыть</v>
      </c>
    </row>
    <row r="1228">
      <c r="A1228" s="0" t="inlineStr">
        <is>
          <t xml:space="preserve">Автопринадлежности › Фильтры › Фильтры топливные</t>
        </is>
      </c>
      <c r="C1228" s="0" t="inlineStr">
        <is>
          <t xml:space="preserve">Фильтр топливный JS ASAKASHI FE507J</t>
        </is>
      </c>
      <c r="E1228" s="2" t="inlineStr">
        <is>
          <t xml:space="preserve">по запросу</t>
        </is>
      </c>
      <c r="G1228" s="0" t="inlineStr">
        <is>
          <t xml:space="preserve">Нет в наличии</t>
        </is>
      </c>
      <c r="J1228" s="7" t="str">
        <f>HYPERLINK("https://klvmarket.ru/catalog/avtoprinadlezhnosti/filtry/toplivnye/filtr_toplivnyy_js_asakashi_fe507j/","открыть")</f>
        <v>открыть</v>
      </c>
    </row>
    <row r="1229">
      <c r="A1229" s="0" t="inlineStr">
        <is>
          <t xml:space="preserve">Автопринадлежности › Фильтры › Фильтры топливные</t>
        </is>
      </c>
      <c r="C1229" s="0" t="inlineStr">
        <is>
          <t xml:space="preserve">Фильтр топливный JS ASAKASHI FS6002U</t>
        </is>
      </c>
      <c r="E1229" s="2" t="inlineStr">
        <is>
          <t xml:space="preserve">по запросу</t>
        </is>
      </c>
      <c r="G1229" s="0" t="inlineStr">
        <is>
          <t xml:space="preserve">Нет в наличии</t>
        </is>
      </c>
      <c r="J1229" s="7" t="str">
        <f>HYPERLINK("https://klvmarket.ru/catalog/avtoprinadlezhnosti/filtry/toplivnye/filtr_toplivnyy_js_asakashi_fs6002u/","открыть")</f>
        <v>открыть</v>
      </c>
    </row>
    <row r="1230">
      <c r="A1230" s="0" t="inlineStr">
        <is>
          <t xml:space="preserve">Автопринадлежности › Фильтры › Фильтры топливные</t>
        </is>
      </c>
      <c r="B1230" s="0" t="inlineStr">
        <is>
          <t xml:space="preserve">SAKURA</t>
        </is>
      </c>
      <c r="C1230" s="0" t="inlineStr">
        <is>
          <t xml:space="preserve">Фильтр топливный SAKURA F-11140 (JS Asakashi FE 0067)</t>
        </is>
      </c>
      <c r="E1230" s="4">
        <v>900</v>
      </c>
      <c r="G1230" s="0" t="inlineStr">
        <is>
          <t xml:space="preserve">Под заказ</t>
        </is>
      </c>
      <c r="J1230" s="7" t="str">
        <f>HYPERLINK("https://klvmarket.ru/catalog/avtoprinadlezhnosti/filtry/toplivnye/filtr_toplivnyy_sakura_f_11140_js_asakashi_fe_0067/","открыть")</f>
        <v>открыть</v>
      </c>
    </row>
    <row r="1231">
      <c r="A1231" s="0" t="inlineStr">
        <is>
          <t xml:space="preserve">Автопринадлежности › Фильтры › Фильтры топливные</t>
        </is>
      </c>
      <c r="B1231" s="0" t="inlineStr">
        <is>
          <t xml:space="preserve">SAKURA</t>
        </is>
      </c>
      <c r="C1231" s="0" t="inlineStr">
        <is>
          <t xml:space="preserve">Фильтр топливный SAKURA F-1304 (F-606)</t>
        </is>
      </c>
      <c r="E1231" s="4">
        <v>306</v>
      </c>
      <c r="G1231" s="0" t="inlineStr">
        <is>
          <t xml:space="preserve">Под заказ</t>
        </is>
      </c>
      <c r="H1231" s="8">
        <v>1</v>
      </c>
      <c r="J1231" s="7" t="str">
        <f>HYPERLINK("https://klvmarket.ru/catalog/avtoprinadlezhnosti/filtry/toplivnye/sakura_f_1304_f_606/","открыть")</f>
        <v>открыть</v>
      </c>
    </row>
    <row r="1232">
      <c r="A1232" s="0" t="inlineStr">
        <is>
          <t xml:space="preserve">Автопринадлежности › Фильтры › Фильтры топливные</t>
        </is>
      </c>
      <c r="B1232" s="0" t="inlineStr">
        <is>
          <t xml:space="preserve">SAKURA</t>
        </is>
      </c>
      <c r="C1232" s="0" t="inlineStr">
        <is>
          <t xml:space="preserve">Фильтр топливный SAKURA F-1503 (F-507)</t>
        </is>
      </c>
      <c r="E1232" s="4">
        <v>600</v>
      </c>
      <c r="G1232" s="0" t="inlineStr">
        <is>
          <t xml:space="preserve">Под заказ</t>
        </is>
      </c>
      <c r="H1232" s="8">
        <v>1</v>
      </c>
      <c r="J1232" s="7" t="str">
        <f>HYPERLINK("https://klvmarket.ru/catalog/avtoprinadlezhnosti/filtry/toplivnye/sakura_f_1503_f_507/","открыть")</f>
        <v>открыть</v>
      </c>
    </row>
    <row r="1233">
      <c r="A1233" s="0" t="inlineStr">
        <is>
          <t xml:space="preserve">Автопринадлежности › Фильтры › Фильтры топливные</t>
        </is>
      </c>
      <c r="B1233" s="0" t="inlineStr">
        <is>
          <t xml:space="preserve">SAKURA</t>
        </is>
      </c>
      <c r="C1233" s="0" t="inlineStr">
        <is>
          <t xml:space="preserve">Фильтр топливный SAKURA F-5207</t>
        </is>
      </c>
      <c r="E1233" s="4">
        <v>272</v>
      </c>
      <c r="G1233" s="0" t="inlineStr">
        <is>
          <t xml:space="preserve">Под заказ</t>
        </is>
      </c>
      <c r="H1233" s="8">
        <v>1</v>
      </c>
      <c r="J1233" s="7" t="str">
        <f>HYPERLINK("https://klvmarket.ru/catalog/avtoprinadlezhnosti/filtry/toplivnye/filtr_toplivnyy_sakura_f_5207/","открыть")</f>
        <v>открыть</v>
      </c>
    </row>
    <row r="1234">
      <c r="A1234" s="0" t="inlineStr">
        <is>
          <t xml:space="preserve">Автопринадлежности › Фильтры › Фильтры топливные</t>
        </is>
      </c>
      <c r="B1234" s="0" t="inlineStr">
        <is>
          <t xml:space="preserve">SAKURA</t>
        </is>
      </c>
      <c r="C1234" s="0" t="inlineStr">
        <is>
          <t xml:space="preserve">Фильтр топливный SAKURA F-5210</t>
        </is>
      </c>
      <c r="E1234" s="2" t="inlineStr">
        <is>
          <t xml:space="preserve">по запросу</t>
        </is>
      </c>
      <c r="G1234" s="0" t="inlineStr">
        <is>
          <t xml:space="preserve">Нет в наличии</t>
        </is>
      </c>
      <c r="J1234" s="7" t="str">
        <f>HYPERLINK("https://klvmarket.ru/catalog/avtoprinadlezhnosti/filtry/toplivnye/filtr_toplivnyy_sakura_f_5210/","открыть")</f>
        <v>открыть</v>
      </c>
    </row>
    <row r="1235">
      <c r="A1235" s="0" t="inlineStr">
        <is>
          <t xml:space="preserve">Автопринадлежности › Фильтры › Фильтры топливные</t>
        </is>
      </c>
      <c r="B1235" s="0" t="inlineStr">
        <is>
          <t xml:space="preserve">SAKURA</t>
        </is>
      </c>
      <c r="C1235" s="0" t="inlineStr">
        <is>
          <t xml:space="preserve">Фильтр топливный SAKURA FC-1005 ( VIC FC-322)</t>
        </is>
      </c>
      <c r="E1235" s="4">
        <v>734</v>
      </c>
      <c r="G1235" s="0" t="inlineStr">
        <is>
          <t xml:space="preserve">Под заказ</t>
        </is>
      </c>
      <c r="H1235" s="8">
        <v>1</v>
      </c>
      <c r="J1235" s="7" t="str">
        <f>HYPERLINK("https://klvmarket.ru/catalog/avtoprinadlezhnosti/filtry/toplivnye/sakura_fc_1005_vic_fc_322/","открыть")</f>
        <v>открыть</v>
      </c>
    </row>
    <row r="1236">
      <c r="A1236" s="0" t="inlineStr">
        <is>
          <t xml:space="preserve">Автопринадлежности › Фильтры › Фильтры топливные</t>
        </is>
      </c>
      <c r="B1236" s="0" t="inlineStr">
        <is>
          <t xml:space="preserve">SAKURA</t>
        </is>
      </c>
      <c r="C1236" s="0" t="inlineStr">
        <is>
          <t xml:space="preserve">Фильтр топливный SAKURA FC-1006 ( VIC FC-326, BIF326)</t>
        </is>
      </c>
      <c r="E1236" s="2" t="inlineStr">
        <is>
          <t xml:space="preserve">по запросу</t>
        </is>
      </c>
      <c r="G1236" s="0" t="inlineStr">
        <is>
          <t xml:space="preserve">Нет в наличии</t>
        </is>
      </c>
      <c r="J1236" s="7" t="str">
        <f>HYPERLINK("https://klvmarket.ru/catalog/avtoprinadlezhnosti/filtry/toplivnye/sakura_fc_1006_vic_fc_326_bif326/","открыть")</f>
        <v>открыть</v>
      </c>
    </row>
    <row r="1237">
      <c r="A1237" s="0" t="inlineStr">
        <is>
          <t xml:space="preserve">Автопринадлежности › Фильтры › Фильтры топливные</t>
        </is>
      </c>
      <c r="B1237" s="0" t="inlineStr">
        <is>
          <t xml:space="preserve">SAKURA</t>
        </is>
      </c>
      <c r="C1237" s="0" t="inlineStr">
        <is>
          <t xml:space="preserve">Фильтр топливный SAKURA FC-1008</t>
        </is>
      </c>
      <c r="E1237" s="2" t="inlineStr">
        <is>
          <t xml:space="preserve">по запросу</t>
        </is>
      </c>
      <c r="G1237" s="0" t="inlineStr">
        <is>
          <t xml:space="preserve">Нет в наличии</t>
        </is>
      </c>
      <c r="J1237" s="7" t="str">
        <f>HYPERLINK("https://klvmarket.ru/catalog/avtoprinadlezhnosti/filtry/toplivnye/filtr_toplivnyy_sakura_fc_1008/","открыть")</f>
        <v>открыть</v>
      </c>
    </row>
    <row r="1238">
      <c r="A1238" s="0" t="inlineStr">
        <is>
          <t xml:space="preserve">Автопринадлежности › Фильтры › Фильтры топливные</t>
        </is>
      </c>
      <c r="B1238" s="0" t="inlineStr">
        <is>
          <t xml:space="preserve">SAKURA</t>
        </is>
      </c>
      <c r="C1238" s="0" t="inlineStr">
        <is>
          <t xml:space="preserve">Фильтр топливный SAKURA FC-1009 (FC-332)</t>
        </is>
      </c>
      <c r="E1238" s="2" t="inlineStr">
        <is>
          <t xml:space="preserve">по запросу</t>
        </is>
      </c>
      <c r="G1238" s="0" t="inlineStr">
        <is>
          <t xml:space="preserve">Нет в наличии</t>
        </is>
      </c>
      <c r="J1238" s="7" t="str">
        <f>HYPERLINK("https://klvmarket.ru/catalog/avtoprinadlezhnosti/filtry/toplivnye/sakura_fc_1009_fc_332/","открыть")</f>
        <v>открыть</v>
      </c>
    </row>
    <row r="1239">
      <c r="A1239" s="0" t="inlineStr">
        <is>
          <t xml:space="preserve">Автопринадлежности › Фильтры › Фильтры топливные</t>
        </is>
      </c>
      <c r="B1239" s="0" t="inlineStr">
        <is>
          <t xml:space="preserve">SAKURA</t>
        </is>
      </c>
      <c r="C1239" s="0" t="inlineStr">
        <is>
          <t xml:space="preserve">Фильтр топливный SAKURA FC-1104</t>
        </is>
      </c>
      <c r="E1239" s="4">
        <v>980</v>
      </c>
      <c r="G1239" s="0" t="inlineStr">
        <is>
          <t xml:space="preserve">Под заказ</t>
        </is>
      </c>
      <c r="H1239" s="8">
        <v>1</v>
      </c>
      <c r="J1239" s="7" t="str">
        <f>HYPERLINK("https://klvmarket.ru/catalog/avtoprinadlezhnosti/filtry/toplivnye/filtr_toplivnyy_sakura_fc_1104/","открыть")</f>
        <v>открыть</v>
      </c>
    </row>
    <row r="1240">
      <c r="A1240" s="0" t="inlineStr">
        <is>
          <t xml:space="preserve">Автопринадлежности › Фильтры › Фильтры топливные</t>
        </is>
      </c>
      <c r="B1240" s="0" t="inlineStr">
        <is>
          <t xml:space="preserve">SAKURA</t>
        </is>
      </c>
      <c r="C1240" s="0" t="inlineStr">
        <is>
          <t xml:space="preserve">Фильтр топливный SAKURA FC-1301 (FC-607)</t>
        </is>
      </c>
      <c r="E1240" s="2" t="inlineStr">
        <is>
          <t xml:space="preserve">по запросу</t>
        </is>
      </c>
      <c r="G1240" s="0" t="inlineStr">
        <is>
          <t xml:space="preserve">Нет в наличии</t>
        </is>
      </c>
      <c r="J1240" s="7" t="str">
        <f>HYPERLINK("https://klvmarket.ru/catalog/avtoprinadlezhnosti/filtry/toplivnye/sakura_fc_1301_fc_607/","открыть")</f>
        <v>открыть</v>
      </c>
    </row>
    <row r="1241">
      <c r="A1241" s="0" t="inlineStr">
        <is>
          <t xml:space="preserve">Автопринадлежности › Фильтры › Фильтры топливные</t>
        </is>
      </c>
      <c r="B1241" s="0" t="inlineStr">
        <is>
          <t xml:space="preserve">SAKURA</t>
        </is>
      </c>
      <c r="C1241" s="0" t="inlineStr">
        <is>
          <t xml:space="preserve">Фильтр топливный SAKURA FC-1305 (FC-608)</t>
        </is>
      </c>
      <c r="E1241" s="2" t="inlineStr">
        <is>
          <t xml:space="preserve">по запросу</t>
        </is>
      </c>
      <c r="G1241" s="0" t="inlineStr">
        <is>
          <t xml:space="preserve">Нет в наличии</t>
        </is>
      </c>
      <c r="J1241" s="7" t="str">
        <f>HYPERLINK("https://klvmarket.ru/catalog/avtoprinadlezhnosti/filtry/toplivnye/sakura_fc_1305_fc_608/","открыть")</f>
        <v>открыть</v>
      </c>
    </row>
    <row r="1242">
      <c r="A1242" s="0" t="inlineStr">
        <is>
          <t xml:space="preserve">Автопринадлежности › Фильтры › Фильтры топливные</t>
        </is>
      </c>
      <c r="B1242" s="0" t="inlineStr">
        <is>
          <t xml:space="preserve">SAKURA</t>
        </is>
      </c>
      <c r="C1242" s="0" t="inlineStr">
        <is>
          <t xml:space="preserve">Фильтр топливный SAKURA FC-1503 (FC-510)</t>
        </is>
      </c>
      <c r="E1242" s="2" t="inlineStr">
        <is>
          <t xml:space="preserve">по запросу</t>
        </is>
      </c>
      <c r="G1242" s="0" t="inlineStr">
        <is>
          <t xml:space="preserve">Нет в наличии</t>
        </is>
      </c>
      <c r="J1242" s="7" t="str">
        <f>HYPERLINK("https://klvmarket.ru/catalog/avtoprinadlezhnosti/filtry/toplivnye/sakura_fc_1503_fc_510/","открыть")</f>
        <v>открыть</v>
      </c>
    </row>
    <row r="1243">
      <c r="A1243" s="0" t="inlineStr">
        <is>
          <t xml:space="preserve">Автопринадлежности › Фильтры › Фильтры топливные</t>
        </is>
      </c>
      <c r="B1243" s="0" t="inlineStr">
        <is>
          <t xml:space="preserve">SAKURA</t>
        </is>
      </c>
      <c r="C1243" s="0" t="inlineStr">
        <is>
          <t xml:space="preserve">Фильтр топливный SAKURA FC-1803 (BIF226, GB6214, Asakashi FC226J, VIC FC226)</t>
        </is>
      </c>
      <c r="E1243" s="4">
        <v>595</v>
      </c>
      <c r="G1243" s="0" t="inlineStr">
        <is>
          <t xml:space="preserve">Под заказ</t>
        </is>
      </c>
      <c r="H1243" s="8">
        <v>1</v>
      </c>
      <c r="J1243" s="7" t="str">
        <f>HYPERLINK("https://klvmarket.ru/catalog/avtoprinadlezhnosti/filtry/toplivnye/filtr_toplivnyy_sakura_fc_1803_bif226_gb6214_asakashi_fc226j_vic_fc226/","открыть")</f>
        <v>открыть</v>
      </c>
    </row>
    <row r="1244">
      <c r="A1244" s="0" t="inlineStr">
        <is>
          <t xml:space="preserve">Автопринадлежности › Фильтры › Фильтры топливные</t>
        </is>
      </c>
      <c r="B1244" s="0" t="inlineStr">
        <is>
          <t xml:space="preserve">SAKURA</t>
        </is>
      </c>
      <c r="C1244" s="0" t="inlineStr">
        <is>
          <t xml:space="preserve">Фильтр топливный SAKURA FC-2904 (VIC FC017)</t>
        </is>
      </c>
      <c r="E1244" s="4">
        <v>642</v>
      </c>
      <c r="G1244" s="0" t="inlineStr">
        <is>
          <t xml:space="preserve">Под заказ</t>
        </is>
      </c>
      <c r="H1244" s="8">
        <v>1</v>
      </c>
      <c r="J1244" s="7" t="str">
        <f>HYPERLINK("https://klvmarket.ru/catalog/avtoprinadlezhnosti/filtry/toplivnye/sakura_fc_2904_vic_fc017/","открыть")</f>
        <v>открыть</v>
      </c>
    </row>
    <row r="1245">
      <c r="A1245" s="0" t="inlineStr">
        <is>
          <t xml:space="preserve">Автопринадлежности › Фильтры › Фильтры топливные</t>
        </is>
      </c>
      <c r="B1245" s="0" t="inlineStr">
        <is>
          <t xml:space="preserve">SAKURA</t>
        </is>
      </c>
      <c r="C1245" s="0" t="inlineStr">
        <is>
          <t xml:space="preserve">Фильтр топливный SAKURA FC-5303</t>
        </is>
      </c>
      <c r="E1245" s="4">
        <v>280</v>
      </c>
      <c r="G1245" s="0" t="inlineStr">
        <is>
          <t xml:space="preserve">Под заказ</t>
        </is>
      </c>
      <c r="H1245" s="8">
        <v>1</v>
      </c>
      <c r="J1245" s="7" t="str">
        <f>HYPERLINK("https://klvmarket.ru/catalog/avtoprinadlezhnosti/filtry/toplivnye/sakura_fc_5303/","открыть")</f>
        <v>открыть</v>
      </c>
    </row>
    <row r="1246">
      <c r="A1246" s="0" t="inlineStr">
        <is>
          <t xml:space="preserve">Автопринадлежности › Фильтры › Фильтры топливные</t>
        </is>
      </c>
      <c r="C1246" s="0" t="inlineStr">
        <is>
          <t xml:space="preserve">Фильтр топливный SAKURA FC-5601</t>
        </is>
      </c>
      <c r="E1246" s="4">
        <v>420</v>
      </c>
      <c r="G1246" s="0" t="inlineStr">
        <is>
          <t xml:space="preserve">В наличии</t>
        </is>
      </c>
      <c r="H1246" s="8">
        <v>1</v>
      </c>
      <c r="J1246" s="7" t="str">
        <f>HYPERLINK("https://klvmarket.ru/catalog/avtoprinadlezhnosti/filtry/toplivnye/filtr_toplivnyy_sakura_fc_5601/","открыть")</f>
        <v>открыть</v>
      </c>
    </row>
    <row r="1247">
      <c r="A1247" s="0" t="inlineStr">
        <is>
          <t xml:space="preserve">Автопринадлежности › Фильтры › Фильтры топливные</t>
        </is>
      </c>
      <c r="B1247" s="0" t="inlineStr">
        <is>
          <t xml:space="preserve">SAKURA</t>
        </is>
      </c>
      <c r="C1247" s="0" t="inlineStr">
        <is>
          <t xml:space="preserve">Фильтр топливный SAKURA FC-5606 (SAKURA FC1826/2703/5606/6206)</t>
        </is>
      </c>
      <c r="E1247" s="4">
        <v>510</v>
      </c>
      <c r="G1247" s="0" t="inlineStr">
        <is>
          <t xml:space="preserve">Под заказ</t>
        </is>
      </c>
      <c r="H1247" s="8">
        <v>3</v>
      </c>
      <c r="J1247" s="7" t="str">
        <f>HYPERLINK("https://klvmarket.ru/catalog/avtoprinadlezhnosti/filtry/toplivnye/sakura_fc_5606_sakura_fc1826_2703_5606_6206/","открыть")</f>
        <v>открыть</v>
      </c>
    </row>
    <row r="1248">
      <c r="A1248" s="0" t="inlineStr">
        <is>
          <t xml:space="preserve">Автопринадлежности › Фильтры › Фильтры топливные</t>
        </is>
      </c>
      <c r="B1248" s="0" t="inlineStr">
        <is>
          <t xml:space="preserve">SAKURA</t>
        </is>
      </c>
      <c r="C1248" s="0" t="inlineStr">
        <is>
          <t xml:space="preserve">Фильтр топливный SAKURA FC-7903 (FC25060)</t>
        </is>
      </c>
      <c r="E1248" s="4">
        <v>252</v>
      </c>
      <c r="G1248" s="0" t="inlineStr">
        <is>
          <t xml:space="preserve">Под заказ</t>
        </is>
      </c>
      <c r="H1248" s="8">
        <v>1</v>
      </c>
      <c r="J1248" s="7" t="str">
        <f>HYPERLINK("https://klvmarket.ru/catalog/avtoprinadlezhnosti/filtry/toplivnye/sakura_fc_7903_fc25060/","открыть")</f>
        <v>открыть</v>
      </c>
    </row>
    <row r="1249">
      <c r="A1249" s="0" t="inlineStr">
        <is>
          <t xml:space="preserve">Автопринадлежности › Фильтры › Фильтры топливные</t>
        </is>
      </c>
      <c r="B1249" s="0" t="inlineStr">
        <is>
          <t xml:space="preserve">SAKURA</t>
        </is>
      </c>
      <c r="C1249" s="0" t="inlineStr">
        <is>
          <t xml:space="preserve">Фильтр топливный SAKURA FC28011</t>
        </is>
      </c>
      <c r="E1249" s="4">
        <v>800</v>
      </c>
      <c r="G1249" s="0" t="inlineStr">
        <is>
          <t xml:space="preserve">Под заказ</t>
        </is>
      </c>
      <c r="H1249" s="8">
        <v>1</v>
      </c>
      <c r="J1249" s="7" t="str">
        <f>HYPERLINK("https://klvmarket.ru/catalog/avtoprinadlezhnosti/filtry/toplivnye/sakura_fc28011/","открыть")</f>
        <v>открыть</v>
      </c>
    </row>
    <row r="1250">
      <c r="A1250" s="0" t="inlineStr">
        <is>
          <t xml:space="preserve">Автопринадлежности › Фильтры › Фильтры топливные</t>
        </is>
      </c>
      <c r="B1250" s="0" t="inlineStr">
        <is>
          <t xml:space="preserve">SAKURA</t>
        </is>
      </c>
      <c r="C1250" s="0" t="inlineStr">
        <is>
          <t xml:space="preserve">Фильтр топливный SAKURA FS1108 (VIC FS188)</t>
        </is>
      </c>
      <c r="E1250" s="2" t="inlineStr">
        <is>
          <t xml:space="preserve">по запросу</t>
        </is>
      </c>
      <c r="G1250" s="0" t="inlineStr">
        <is>
          <t xml:space="preserve">Нет в наличии</t>
        </is>
      </c>
      <c r="J1250" s="7" t="str">
        <f>HYPERLINK("https://klvmarket.ru/catalog/avtoprinadlezhnosti/filtry/toplivnye/filtr_toplivnyy_sakura_fs1108/","открыть")</f>
        <v>открыть</v>
      </c>
    </row>
    <row r="1251">
      <c r="A1251" s="0" t="inlineStr">
        <is>
          <t xml:space="preserve">Автопринадлежности › Фильтры › Фильтры топливные</t>
        </is>
      </c>
      <c r="B1251" s="0" t="inlineStr">
        <is>
          <t xml:space="preserve">SAKURA</t>
        </is>
      </c>
      <c r="C1251" s="0" t="inlineStr">
        <is>
          <t xml:space="preserve">Фильтр топливный SAKURA SFC-5705</t>
        </is>
      </c>
      <c r="E1251" s="2" t="inlineStr">
        <is>
          <t xml:space="preserve">по запросу</t>
        </is>
      </c>
      <c r="G1251" s="0" t="inlineStr">
        <is>
          <t xml:space="preserve">Нет в наличии</t>
        </is>
      </c>
      <c r="J1251" s="7" t="str">
        <f>HYPERLINK("https://klvmarket.ru/catalog/avtoprinadlezhnosti/filtry/toplivnye/filtr_toplivnyy_sakura_sfc_5705/","открыть")</f>
        <v>открыть</v>
      </c>
    </row>
    <row r="1252">
      <c r="A1252" s="0" t="inlineStr">
        <is>
          <t xml:space="preserve">Автопринадлежности › Фильтры › Фильтры топливные</t>
        </is>
      </c>
      <c r="B1252" s="0" t="inlineStr">
        <is>
          <t xml:space="preserve">SHINKO</t>
        </is>
      </c>
      <c r="C1252" s="0" t="inlineStr">
        <is>
          <t xml:space="preserve">Фильтр топливный SHINKO SF-193 (23300-0L010) (VIC F193, SAKURA F1111)</t>
        </is>
      </c>
      <c r="E1252" s="2" t="inlineStr">
        <is>
          <t xml:space="preserve">по запросу</t>
        </is>
      </c>
      <c r="G1252" s="0" t="inlineStr">
        <is>
          <t xml:space="preserve">Нет в наличии</t>
        </is>
      </c>
      <c r="J1252" s="7" t="str">
        <f>HYPERLINK("https://klvmarket.ru/catalog/avtoprinadlezhnosti/filtry/toplivnye/shinko_sf_193_23300_0l010_vic_f193_sakura_f1111/","открыть")</f>
        <v>открыть</v>
      </c>
    </row>
    <row r="1253">
      <c r="A1253" s="0" t="inlineStr">
        <is>
          <t xml:space="preserve">Автопринадлежности › Фильтры › Фильтры топливные</t>
        </is>
      </c>
      <c r="B1253" s="0" t="inlineStr">
        <is>
          <t xml:space="preserve">VIC</t>
        </is>
      </c>
      <c r="C1253" s="0" t="inlineStr">
        <is>
          <t xml:space="preserve">Фильтр топливный VIC F-193 (SHINKO SF193, SAKURA F1111/2616)</t>
        </is>
      </c>
      <c r="E1253" s="2" t="inlineStr">
        <is>
          <t xml:space="preserve">по запросу</t>
        </is>
      </c>
      <c r="G1253" s="0" t="inlineStr">
        <is>
          <t xml:space="preserve">Нет в наличии</t>
        </is>
      </c>
      <c r="J1253" s="7" t="str">
        <f>HYPERLINK("https://klvmarket.ru/catalog/avtoprinadlezhnosti/filtry/toplivnye/vic_f_193_shinko_sf193_sakura_f1111_2616/","открыть")</f>
        <v>открыть</v>
      </c>
    </row>
    <row r="1254">
      <c r="A1254" s="0" t="inlineStr">
        <is>
          <t xml:space="preserve">Автопринадлежности › Фильтры › Фильтры топливные</t>
        </is>
      </c>
      <c r="B1254" s="0" t="inlineStr">
        <is>
          <t xml:space="preserve">VIC</t>
        </is>
      </c>
      <c r="C1254" s="0" t="inlineStr">
        <is>
          <t xml:space="preserve">Фильтр топливный VIC F-194 (SAKURA F11130, SHINKO SF194)</t>
        </is>
      </c>
      <c r="E1254" s="4">
        <v>450</v>
      </c>
      <c r="G1254" s="0" t="inlineStr">
        <is>
          <t xml:space="preserve">Под заказ</t>
        </is>
      </c>
      <c r="H1254" s="8">
        <v>1</v>
      </c>
      <c r="J1254" s="7" t="str">
        <f>HYPERLINK("https://klvmarket.ru/catalog/avtoprinadlezhnosti/filtry/toplivnye/vic_f_194_sakura_f11130_shinko_sf194/","открыть")</f>
        <v>открыть</v>
      </c>
    </row>
    <row r="1255">
      <c r="A1255" s="0" t="inlineStr">
        <is>
          <t xml:space="preserve">Автопринадлежности › Фильтры › Фильтры топливные</t>
        </is>
      </c>
      <c r="B1255" s="0" t="inlineStr">
        <is>
          <t xml:space="preserve">VIC</t>
        </is>
      </c>
      <c r="C1255" s="0" t="inlineStr">
        <is>
          <t xml:space="preserve">Фильтр топливный VIC F-507 (SAKURA F1503)</t>
        </is>
      </c>
      <c r="E1255" s="2" t="inlineStr">
        <is>
          <t xml:space="preserve">по запросу</t>
        </is>
      </c>
      <c r="G1255" s="0" t="inlineStr">
        <is>
          <t xml:space="preserve">Нет в наличии</t>
        </is>
      </c>
      <c r="J1255" s="7" t="str">
        <f>HYPERLINK("https://klvmarket.ru/catalog/avtoprinadlezhnosti/filtry/toplivnye/vic_f_507_sakura_f1503/","открыть")</f>
        <v>открыть</v>
      </c>
    </row>
    <row r="1256">
      <c r="A1256" s="0" t="inlineStr">
        <is>
          <t xml:space="preserve">Автопринадлежности › Фильтры › Фильтры топливные</t>
        </is>
      </c>
      <c r="B1256" s="0" t="inlineStr">
        <is>
          <t xml:space="preserve">VIC</t>
        </is>
      </c>
      <c r="C1256" s="0" t="inlineStr">
        <is>
          <t xml:space="preserve">Фильтр топливный VIC F-606 (SAKURA F1304)</t>
        </is>
      </c>
      <c r="E1256" s="4">
        <v>350</v>
      </c>
      <c r="G1256" s="0" t="inlineStr">
        <is>
          <t xml:space="preserve">Под заказ</t>
        </is>
      </c>
      <c r="H1256" s="8">
        <v>2</v>
      </c>
      <c r="J1256" s="7" t="str">
        <f>HYPERLINK("https://klvmarket.ru/catalog/avtoprinadlezhnosti/filtry/toplivnye/vic_f_606_sakura_f1304/","открыть")</f>
        <v>открыть</v>
      </c>
    </row>
    <row r="1257">
      <c r="A1257" s="0" t="inlineStr">
        <is>
          <t xml:space="preserve">Автопринадлежности › Фильтры › Фильтры топливные</t>
        </is>
      </c>
      <c r="B1257" s="0" t="inlineStr">
        <is>
          <t xml:space="preserve">VIC</t>
        </is>
      </c>
      <c r="C1257" s="0" t="inlineStr">
        <is>
          <t xml:space="preserve">Фильтр топливный VIC FC-017</t>
        </is>
      </c>
      <c r="E1257" s="4">
        <v>990</v>
      </c>
      <c r="G1257" s="0" t="inlineStr">
        <is>
          <t xml:space="preserve">Под заказ</t>
        </is>
      </c>
      <c r="H1257" s="8">
        <v>1</v>
      </c>
      <c r="J1257" s="7" t="str">
        <f>HYPERLINK("https://klvmarket.ru/catalog/avtoprinadlezhnosti/filtry/toplivnye/vic_fc_017/","открыть")</f>
        <v>открыть</v>
      </c>
    </row>
    <row r="1258">
      <c r="A1258" s="0" t="inlineStr">
        <is>
          <t xml:space="preserve">Автопринадлежности › Фильтры › Фильтры топливные</t>
        </is>
      </c>
      <c r="B1258" s="0" t="inlineStr">
        <is>
          <t xml:space="preserve">VIC</t>
        </is>
      </c>
      <c r="C1258" s="0" t="inlineStr">
        <is>
          <t xml:space="preserve">Фильтр топливный VIC FC-158 (FQ/ BIO 158. SAKURA FC1104, SHINKO SFC158Z)</t>
        </is>
      </c>
      <c r="E1258" s="2" t="inlineStr">
        <is>
          <t xml:space="preserve">по запросу</t>
        </is>
      </c>
      <c r="G1258" s="0" t="inlineStr">
        <is>
          <t xml:space="preserve">Нет в наличии</t>
        </is>
      </c>
      <c r="J1258" s="7" t="str">
        <f>HYPERLINK("https://klvmarket.ru/catalog/avtoprinadlezhnosti/filtry/toplivnye/vic_fc_158_fq_bio_158_sakura_fc1104_shinko_sfc158z/","открыть")</f>
        <v>открыть</v>
      </c>
    </row>
    <row r="1259">
      <c r="A1259" s="0" t="inlineStr">
        <is>
          <t xml:space="preserve">Автопринадлежности › Фильтры › Фильтры топливные</t>
        </is>
      </c>
      <c r="B1259" s="0" t="inlineStr">
        <is>
          <t xml:space="preserve">VIC</t>
        </is>
      </c>
      <c r="C1259" s="0" t="inlineStr">
        <is>
          <t xml:space="preserve">Фильтр топливный VIC FC-174 (FQ/ BIO-174, SAKURA FC1107)</t>
        </is>
      </c>
      <c r="E1259" s="2" t="inlineStr">
        <is>
          <t xml:space="preserve">по запросу</t>
        </is>
      </c>
      <c r="G1259" s="0" t="inlineStr">
        <is>
          <t xml:space="preserve">Нет в наличии</t>
        </is>
      </c>
      <c r="J1259" s="7" t="str">
        <f>HYPERLINK("https://klvmarket.ru/catalog/avtoprinadlezhnosti/filtry/toplivnye/vic_fc_174_fq_bio_174_sakura_fc1107/","открыть")</f>
        <v>открыть</v>
      </c>
    </row>
    <row r="1260">
      <c r="A1260" s="0" t="inlineStr">
        <is>
          <t xml:space="preserve">Автопринадлежности › Фильтры › Фильтры топливные</t>
        </is>
      </c>
      <c r="B1260" s="0" t="inlineStr">
        <is>
          <t xml:space="preserve">VIC</t>
        </is>
      </c>
      <c r="C1260" s="0" t="inlineStr">
        <is>
          <t xml:space="preserve">Фильтр топливный VIC FC-184 (FQ, BIO 184, SAKURA FC1108)</t>
        </is>
      </c>
      <c r="E1260" s="4">
        <v>875</v>
      </c>
      <c r="G1260" s="0" t="inlineStr">
        <is>
          <t xml:space="preserve">Под заказ</t>
        </is>
      </c>
      <c r="H1260" s="8">
        <v>2</v>
      </c>
      <c r="J1260" s="7" t="str">
        <f>HYPERLINK("https://klvmarket.ru/catalog/avtoprinadlezhnosti/filtry/toplivnye/vic_fc_184_fq_bio_184_sakura_fc1108/","открыть")</f>
        <v>открыть</v>
      </c>
    </row>
    <row r="1261">
      <c r="A1261" s="0" t="inlineStr">
        <is>
          <t xml:space="preserve">Автопринадлежности › Фильтры › Фильтры топливные</t>
        </is>
      </c>
      <c r="B1261" s="0" t="inlineStr">
        <is>
          <t xml:space="preserve">VIC</t>
        </is>
      </c>
      <c r="C1261" s="0" t="inlineStr">
        <is>
          <t xml:space="preserve">Фильтр топливный VIC FC-208A (FQ/BIO SAKURA FC1501/1801/1101/1103/5604)</t>
        </is>
      </c>
      <c r="E1261" s="2" t="inlineStr">
        <is>
          <t xml:space="preserve">по запросу</t>
        </is>
      </c>
      <c r="G1261" s="0" t="inlineStr">
        <is>
          <t xml:space="preserve">Нет в наличии</t>
        </is>
      </c>
      <c r="J1261" s="7" t="str">
        <f>HYPERLINK("https://klvmarket.ru/catalog/avtoprinadlezhnosti/filtry/toplivnye/vic_fc_208a_fq_bio_sakura_fc1501_1801_1101_1103_5604/","открыть")</f>
        <v>открыть</v>
      </c>
    </row>
    <row r="1262">
      <c r="A1262" s="0" t="inlineStr">
        <is>
          <t xml:space="preserve">Автопринадлежности › Фильтры › Фильтры топливные</t>
        </is>
      </c>
      <c r="B1262" s="0" t="inlineStr">
        <is>
          <t xml:space="preserve">VIC</t>
        </is>
      </c>
      <c r="C1262" s="0" t="inlineStr">
        <is>
          <t xml:space="preserve">Фильтр топливный VIC FC-224 (BIO, SAKURA FC1804)</t>
        </is>
      </c>
      <c r="E1262" s="4">
        <v>335</v>
      </c>
      <c r="G1262" s="0" t="inlineStr">
        <is>
          <t xml:space="preserve">Под заказ</t>
        </is>
      </c>
      <c r="H1262" s="8">
        <v>3</v>
      </c>
      <c r="J1262" s="7" t="str">
        <f>HYPERLINK("https://klvmarket.ru/catalog/avtoprinadlezhnosti/filtry/toplivnye/vic_fc_224_bio_sakura_fc1804/","открыть")</f>
        <v>открыть</v>
      </c>
    </row>
    <row r="1263">
      <c r="A1263" s="0" t="inlineStr">
        <is>
          <t xml:space="preserve">Автопринадлежности › Фильтры › Фильтры топливные</t>
        </is>
      </c>
      <c r="B1263" s="0" t="inlineStr">
        <is>
          <t xml:space="preserve">VIC</t>
        </is>
      </c>
      <c r="C1263" s="0" t="inlineStr">
        <is>
          <t xml:space="preserve">Фильтр топливный VIC FC-226 (FQ/BIO SAKURA FC1803/1814, VIC FC 227)</t>
        </is>
      </c>
      <c r="E1263" s="2" t="inlineStr">
        <is>
          <t xml:space="preserve">по запросу</t>
        </is>
      </c>
      <c r="G1263" s="0" t="inlineStr">
        <is>
          <t xml:space="preserve">Нет в наличии</t>
        </is>
      </c>
      <c r="J1263" s="7" t="str">
        <f>HYPERLINK("https://klvmarket.ru/catalog/avtoprinadlezhnosti/filtry/toplivnye/vic_fc_226_fq_bio_sakura_fc1803_1814_vic_fc_227/","открыть")</f>
        <v>открыть</v>
      </c>
    </row>
    <row r="1264">
      <c r="A1264" s="0" t="inlineStr">
        <is>
          <t xml:space="preserve">Автопринадлежности › Фильтры › Фильтры топливные</t>
        </is>
      </c>
      <c r="B1264" s="0" t="inlineStr">
        <is>
          <t xml:space="preserve">VIC</t>
        </is>
      </c>
      <c r="C1264" s="0" t="inlineStr">
        <is>
          <t xml:space="preserve">Фильтр топливный VIC FC-232 (FQ/BIO, SAKURA FC1805/1501/5602/1801/1103/1826/2703/5604)</t>
        </is>
      </c>
      <c r="E1264" s="2" t="inlineStr">
        <is>
          <t xml:space="preserve">по запросу</t>
        </is>
      </c>
      <c r="G1264" s="0" t="inlineStr">
        <is>
          <t xml:space="preserve">Нет в наличии</t>
        </is>
      </c>
      <c r="J1264" s="7" t="str">
        <f>HYPERLINK("https://klvmarket.ru/catalog/avtoprinadlezhnosti/filtry/toplivnye/vic_fc_232_fq_bio_sakura_fc1805_1501_5602_1801_1103_1826_2703_5604/","открыть")</f>
        <v>открыть</v>
      </c>
    </row>
    <row r="1265">
      <c r="A1265" s="0" t="inlineStr">
        <is>
          <t xml:space="preserve">Автопринадлежности › Фильтры › Фильтры топливные</t>
        </is>
      </c>
      <c r="B1265" s="0" t="inlineStr">
        <is>
          <t xml:space="preserve">VIC</t>
        </is>
      </c>
      <c r="C1265" s="0" t="inlineStr">
        <is>
          <t xml:space="preserve">Фильтр топливный VIC FC-317 (FQ/BIO, SAKURA FC1004)</t>
        </is>
      </c>
      <c r="E1265" s="2" t="inlineStr">
        <is>
          <t xml:space="preserve">по запросу</t>
        </is>
      </c>
      <c r="G1265" s="0" t="inlineStr">
        <is>
          <t xml:space="preserve">Нет в наличии</t>
        </is>
      </c>
      <c r="J1265" s="7" t="str">
        <f>HYPERLINK("https://klvmarket.ru/catalog/avtoprinadlezhnosti/filtry/toplivnye/vic_fc_317_fq_bio_sakura_fc1004/","открыть")</f>
        <v>открыть</v>
      </c>
    </row>
    <row r="1266">
      <c r="A1266" s="0" t="inlineStr">
        <is>
          <t xml:space="preserve">Автопринадлежности › Фильтры › Фильтры топливные</t>
        </is>
      </c>
      <c r="B1266" s="0" t="inlineStr">
        <is>
          <t xml:space="preserve">VIC</t>
        </is>
      </c>
      <c r="C1266" s="0" t="inlineStr">
        <is>
          <t xml:space="preserve">Фильтр топливный VIC FC-318 (FQ, SAKURA FC1002/1701)</t>
        </is>
      </c>
      <c r="E1266" s="2" t="inlineStr">
        <is>
          <t xml:space="preserve">по запросу</t>
        </is>
      </c>
      <c r="G1266" s="0" t="inlineStr">
        <is>
          <t xml:space="preserve">Нет в наличии</t>
        </is>
      </c>
      <c r="J1266" s="7" t="str">
        <f>HYPERLINK("https://klvmarket.ru/catalog/avtoprinadlezhnosti/filtry/toplivnye/vic_fc_318_fq_sakura_fc1002_1701/","открыть")</f>
        <v>открыть</v>
      </c>
    </row>
    <row r="1267">
      <c r="A1267" s="0" t="inlineStr">
        <is>
          <t xml:space="preserve">Автопринадлежности › Фильтры › Фильтры топливные</t>
        </is>
      </c>
      <c r="B1267" s="0" t="inlineStr">
        <is>
          <t xml:space="preserve">VIC</t>
        </is>
      </c>
      <c r="C1267" s="0" t="inlineStr">
        <is>
          <t xml:space="preserve">Фильтр топливный VIC FC-319 (FQ/BIO, SAKURA FC1003/5505)</t>
        </is>
      </c>
      <c r="E1267" s="2" t="inlineStr">
        <is>
          <t xml:space="preserve">по запросу</t>
        </is>
      </c>
      <c r="G1267" s="0" t="inlineStr">
        <is>
          <t xml:space="preserve">Нет в наличии</t>
        </is>
      </c>
      <c r="J1267" s="7" t="str">
        <f>HYPERLINK("https://klvmarket.ru/catalog/avtoprinadlezhnosti/filtry/toplivnye/vic_fc_319_fq_bio_sakura_fc1003_5505/","открыть")</f>
        <v>открыть</v>
      </c>
    </row>
    <row r="1268">
      <c r="A1268" s="0" t="inlineStr">
        <is>
          <t xml:space="preserve">Автопринадлежности › Фильтры › Фильтры топливные</t>
        </is>
      </c>
      <c r="B1268" s="0" t="inlineStr">
        <is>
          <t xml:space="preserve">VIC</t>
        </is>
      </c>
      <c r="C1268" s="0" t="inlineStr">
        <is>
          <t xml:space="preserve">Фильтр топливный VIC FC-321 (FQ/BIO-321, SAKURA FC1203/1001, VIC FC409, BIF409)</t>
        </is>
      </c>
      <c r="E1268" s="2" t="inlineStr">
        <is>
          <t xml:space="preserve">по запросу</t>
        </is>
      </c>
      <c r="G1268" s="0" t="inlineStr">
        <is>
          <t xml:space="preserve">Нет в наличии</t>
        </is>
      </c>
      <c r="J1268" s="7" t="str">
        <f>HYPERLINK("https://klvmarket.ru/catalog/avtoprinadlezhnosti/filtry/toplivnye/vic_fc_321_fq_bio_321_sakura_fc1203_1001_vic_fc409_bif409/","открыть")</f>
        <v>открыть</v>
      </c>
    </row>
    <row r="1269">
      <c r="A1269" s="0" t="inlineStr">
        <is>
          <t xml:space="preserve">Автопринадлежности › Фильтры › Фильтры топливные</t>
        </is>
      </c>
      <c r="B1269" s="0" t="inlineStr">
        <is>
          <t xml:space="preserve">VIC</t>
        </is>
      </c>
      <c r="C1269" s="0" t="inlineStr">
        <is>
          <t xml:space="preserve">Фильтр топливный VIC FC-322 (FQ, SAKURA FC1005)</t>
        </is>
      </c>
      <c r="E1269" s="2" t="inlineStr">
        <is>
          <t xml:space="preserve">по запросу</t>
        </is>
      </c>
      <c r="G1269" s="0" t="inlineStr">
        <is>
          <t xml:space="preserve">Нет в наличии</t>
        </is>
      </c>
      <c r="J1269" s="7" t="str">
        <f>HYPERLINK("https://klvmarket.ru/catalog/avtoprinadlezhnosti/filtry/toplivnye/vic_fc_322_fq_sakura_fc1005/","открыть")</f>
        <v>открыть</v>
      </c>
    </row>
    <row r="1270">
      <c r="A1270" s="0" t="inlineStr">
        <is>
          <t xml:space="preserve">Автопринадлежности › Фильтры › Фильтры топливные</t>
        </is>
      </c>
      <c r="B1270" s="0" t="inlineStr">
        <is>
          <t xml:space="preserve">VIC</t>
        </is>
      </c>
      <c r="C1270" s="0" t="inlineStr">
        <is>
          <t xml:space="preserve">Фильтр топливный VIC FC-326 (BIO, VIC FC509, SAKURA FC1006)</t>
        </is>
      </c>
      <c r="E1270" s="4">
        <v>440</v>
      </c>
      <c r="G1270" s="0" t="inlineStr">
        <is>
          <t xml:space="preserve">Под заказ</t>
        </is>
      </c>
      <c r="H1270" s="8">
        <v>3</v>
      </c>
      <c r="J1270" s="7" t="str">
        <f>HYPERLINK("https://klvmarket.ru/catalog/avtoprinadlezhnosti/filtry/toplivnye/vic_fc_326_bio_vic_fc509_sakura_fc1006/","открыть")</f>
        <v>открыть</v>
      </c>
    </row>
    <row r="1271">
      <c r="A1271" s="0" t="inlineStr">
        <is>
          <t xml:space="preserve">Автопринадлежности › Фильтры › Фильтры топливные</t>
        </is>
      </c>
      <c r="B1271" s="0" t="inlineStr">
        <is>
          <t xml:space="preserve">VIC</t>
        </is>
      </c>
      <c r="C1271" s="0" t="inlineStr">
        <is>
          <t xml:space="preserve">Фильтр топливный VIC FC-332 (SAKURA FC1005)</t>
        </is>
      </c>
      <c r="E1271" s="4">
        <v>1180</v>
      </c>
      <c r="G1271" s="0" t="inlineStr">
        <is>
          <t xml:space="preserve">Под заказ</t>
        </is>
      </c>
      <c r="H1271" s="8">
        <v>1</v>
      </c>
      <c r="J1271" s="7" t="str">
        <f>HYPERLINK("https://klvmarket.ru/catalog/avtoprinadlezhnosti/filtry/toplivnye/vic_fc_332_sakura_fc1005/","открыть")</f>
        <v>открыть</v>
      </c>
    </row>
    <row r="1272">
      <c r="A1272" s="0" t="inlineStr">
        <is>
          <t xml:space="preserve">Автопринадлежности › Фильтры › Фильтры топливные</t>
        </is>
      </c>
      <c r="B1272" s="0" t="inlineStr">
        <is>
          <t xml:space="preserve">VIC</t>
        </is>
      </c>
      <c r="C1272" s="0" t="inlineStr">
        <is>
          <t xml:space="preserve">Фильтр топливный VIC FC-334</t>
        </is>
      </c>
      <c r="E1272" s="4">
        <v>596</v>
      </c>
      <c r="G1272" s="0" t="inlineStr">
        <is>
          <t xml:space="preserve">Под заказ</t>
        </is>
      </c>
      <c r="H1272" s="8">
        <v>2</v>
      </c>
      <c r="J1272" s="7" t="str">
        <f>HYPERLINK("https://klvmarket.ru/catalog/avtoprinadlezhnosti/filtry/toplivnye/vic_fc_334/","открыть")</f>
        <v>открыть</v>
      </c>
    </row>
    <row r="1273">
      <c r="A1273" s="0" t="inlineStr">
        <is>
          <t xml:space="preserve">Автопринадлежности › Фильтры › Фильтры топливные</t>
        </is>
      </c>
      <c r="B1273" s="0" t="inlineStr">
        <is>
          <t xml:space="preserve">VIC</t>
        </is>
      </c>
      <c r="C1273" s="0" t="inlineStr">
        <is>
          <t xml:space="preserve">Фильтр топливный VIC FC-409 (FQ/BIO 409, SAKURA FC 1203/C1503, VIC FC321, BIO321)</t>
        </is>
      </c>
      <c r="E1273" s="2" t="inlineStr">
        <is>
          <t xml:space="preserve">по запросу</t>
        </is>
      </c>
      <c r="G1273" s="0" t="inlineStr">
        <is>
          <t xml:space="preserve">Нет в наличии</t>
        </is>
      </c>
      <c r="J1273" s="7" t="str">
        <f>HYPERLINK("https://klvmarket.ru/catalog/avtoprinadlezhnosti/filtry/toplivnye/vic_fc_409_fq_bio_409_sakura_fc_1203_c1503_vic_fc321_bio321/","открыть")</f>
        <v>открыть</v>
      </c>
    </row>
    <row r="1274">
      <c r="A1274" s="0" t="inlineStr">
        <is>
          <t xml:space="preserve">Автопринадлежности › Фильтры › Фильтры топливные</t>
        </is>
      </c>
      <c r="B1274" s="0" t="inlineStr">
        <is>
          <t xml:space="preserve">VIC</t>
        </is>
      </c>
      <c r="C1274" s="0" t="inlineStr">
        <is>
          <t xml:space="preserve">Фильтр топливный VIC FC-509 (BIO 326, SAKURA FC1006, VIC FC326)</t>
        </is>
      </c>
      <c r="E1274" s="2" t="inlineStr">
        <is>
          <t xml:space="preserve">по запросу</t>
        </is>
      </c>
      <c r="G1274" s="0" t="inlineStr">
        <is>
          <t xml:space="preserve">Нет в наличии</t>
        </is>
      </c>
      <c r="J1274" s="7" t="str">
        <f>HYPERLINK("https://klvmarket.ru/catalog/avtoprinadlezhnosti/filtry/toplivnye/vic_fc_509_bio_326_sakura_fc1006_vic_fc326/","открыть")</f>
        <v>открыть</v>
      </c>
    </row>
    <row r="1275">
      <c r="A1275" s="0" t="inlineStr">
        <is>
          <t xml:space="preserve">Автопринадлежности › Фильтры › Фильтры топливные</t>
        </is>
      </c>
      <c r="B1275" s="0" t="inlineStr">
        <is>
          <t xml:space="preserve">VIC</t>
        </is>
      </c>
      <c r="C1275" s="0" t="inlineStr">
        <is>
          <t xml:space="preserve">Фильтр топливный VIC FC-510</t>
        </is>
      </c>
      <c r="E1275" s="2" t="inlineStr">
        <is>
          <t xml:space="preserve">по запросу</t>
        </is>
      </c>
      <c r="G1275" s="0" t="inlineStr">
        <is>
          <t xml:space="preserve">Нет в наличии</t>
        </is>
      </c>
      <c r="J1275" s="7" t="str">
        <f>HYPERLINK("https://klvmarket.ru/catalog/avtoprinadlezhnosti/filtry/toplivnye/filtr_toplivnyy_vic_fc_510/","открыть")</f>
        <v>открыть</v>
      </c>
    </row>
    <row r="1276">
      <c r="A1276" s="0" t="inlineStr">
        <is>
          <t xml:space="preserve">Автопринадлежности › Фильтры › Фильтры топливные</t>
        </is>
      </c>
      <c r="B1276" s="0" t="inlineStr">
        <is>
          <t xml:space="preserve">VIC</t>
        </is>
      </c>
      <c r="C1276" s="0" t="inlineStr">
        <is>
          <t xml:space="preserve">Фильтр топливный VIC FC-510 (SAKURA FC1503/2701)</t>
        </is>
      </c>
      <c r="E1276" s="2" t="inlineStr">
        <is>
          <t xml:space="preserve">по запросу</t>
        </is>
      </c>
      <c r="G1276" s="0" t="inlineStr">
        <is>
          <t xml:space="preserve">Нет в наличии</t>
        </is>
      </c>
      <c r="J1276" s="7" t="str">
        <f>HYPERLINK("https://klvmarket.ru/catalog/avtoprinadlezhnosti/filtry/toplivnye/vic_fc_607_bio_sakura_fc1301/","открыть")</f>
        <v>открыть</v>
      </c>
    </row>
    <row r="1277">
      <c r="A1277" s="0" t="inlineStr">
        <is>
          <t xml:space="preserve">Автопринадлежности › Фильтры › Фильтры топливные</t>
        </is>
      </c>
      <c r="B1277" s="0" t="inlineStr">
        <is>
          <t xml:space="preserve">VIC</t>
        </is>
      </c>
      <c r="C1277" s="0" t="inlineStr">
        <is>
          <t xml:space="preserve">Фильтр топливный VIC FC-511 (SAKURA FC1505/5604/1103)</t>
        </is>
      </c>
      <c r="E1277" s="2" t="inlineStr">
        <is>
          <t xml:space="preserve">по запросу</t>
        </is>
      </c>
      <c r="G1277" s="0" t="inlineStr">
        <is>
          <t xml:space="preserve">Нет в наличии</t>
        </is>
      </c>
      <c r="J1277" s="7" t="str">
        <f>HYPERLINK("https://klvmarket.ru/catalog/avtoprinadlezhnosti/filtry/toplivnye/vic_fc_511_sakura_fc1505_5604_1103/","открыть")</f>
        <v>открыть</v>
      </c>
    </row>
    <row r="1278">
      <c r="A1278" s="0" t="inlineStr">
        <is>
          <t xml:space="preserve">Автопринадлежности › Фильтры › Фильтры топливные</t>
        </is>
      </c>
      <c r="B1278" s="0" t="inlineStr">
        <is>
          <t xml:space="preserve">VIC</t>
        </is>
      </c>
      <c r="C1278" s="0" t="inlineStr">
        <is>
          <t xml:space="preserve">Фильтр топливный VIC FC-608A (SAKURA FC1305/1303)</t>
        </is>
      </c>
      <c r="E1278" s="4">
        <v>1256</v>
      </c>
      <c r="G1278" s="0" t="inlineStr">
        <is>
          <t xml:space="preserve">Под заказ</t>
        </is>
      </c>
      <c r="H1278" s="8">
        <v>2</v>
      </c>
      <c r="J1278" s="7" t="str">
        <f>HYPERLINK("https://klvmarket.ru/catalog/avtoprinadlezhnosti/filtry/toplivnye/vic_fc_608a_sakura_fc1305_1303/","открыть")</f>
        <v>открыть</v>
      </c>
    </row>
    <row r="1279">
      <c r="A1279" s="0" t="inlineStr">
        <is>
          <t xml:space="preserve">Автопринадлежности › Фильтры › Фильтры топливные</t>
        </is>
      </c>
      <c r="B1279" s="0" t="inlineStr">
        <is>
          <t xml:space="preserve">VIC</t>
        </is>
      </c>
      <c r="C1279" s="0" t="inlineStr">
        <is>
          <t xml:space="preserve">Фильтр топливный VIC FC-707A (SAKURA FC1302/1201)</t>
        </is>
      </c>
      <c r="E1279" s="2" t="inlineStr">
        <is>
          <t xml:space="preserve">по запросу</t>
        </is>
      </c>
      <c r="G1279" s="0" t="inlineStr">
        <is>
          <t xml:space="preserve">Нет в наличии</t>
        </is>
      </c>
      <c r="J1279" s="7" t="str">
        <f>HYPERLINK("https://klvmarket.ru/catalog/avtoprinadlezhnosti/filtry/toplivnye/vic_fc_707a_sakura_fc1302_1201/","открыть")</f>
        <v>открыть</v>
      </c>
    </row>
    <row r="1280">
      <c r="A1280" s="0" t="inlineStr">
        <is>
          <t xml:space="preserve">Автопринадлежности › Фильтры › Фильтры топливные</t>
        </is>
      </c>
      <c r="C1280" s="0" t="inlineStr">
        <is>
          <t xml:space="preserve">Фильтр топливный VIC FC509</t>
        </is>
      </c>
      <c r="E1280" s="4">
        <v>519</v>
      </c>
      <c r="G1280" s="0" t="inlineStr">
        <is>
          <t xml:space="preserve">В наличии</t>
        </is>
      </c>
      <c r="H1280" s="8">
        <v>1</v>
      </c>
      <c r="J1280" s="7" t="str">
        <f>HYPERLINK("https://klvmarket.ru/catalog/avtoprinadlezhnosti/filtry/toplivnye/filtr_toplivnyy_vic_fc509/","открыть")</f>
        <v>открыть</v>
      </c>
    </row>
    <row r="1281">
      <c r="A1281" s="0" t="inlineStr">
        <is>
          <t xml:space="preserve">Автопринадлежности › Фильтры › Фильтры топливные</t>
        </is>
      </c>
      <c r="B1281" s="0" t="inlineStr">
        <is>
          <t xml:space="preserve">Yuil Filter</t>
        </is>
      </c>
      <c r="C1281" s="0" t="inlineStr">
        <is>
          <t xml:space="preserve">Фильтр топливный YUIL YFHY-011 (BIO 409/321, SAKURA FC1203/1001, VIC FC321/409)</t>
        </is>
      </c>
      <c r="E1281" s="2" t="inlineStr">
        <is>
          <t xml:space="preserve">по запросу</t>
        </is>
      </c>
      <c r="G1281" s="0" t="inlineStr">
        <is>
          <t xml:space="preserve">Нет в наличии</t>
        </is>
      </c>
      <c r="J1281" s="7" t="str">
        <f>HYPERLINK("https://klvmarket.ru/catalog/avtoprinadlezhnosti/filtry/toplivnye/yuil_yfhy_011_bio_409_321_sakura_fc1203_1001_vic_fc321_409/","открыть")</f>
        <v>открыть</v>
      </c>
    </row>
    <row r="1282">
      <c r="A1282" s="0" t="inlineStr">
        <is>
          <t xml:space="preserve">Автопринадлежности › Фильтры › Фильтры топливные</t>
        </is>
      </c>
      <c r="B1282" s="0" t="inlineStr">
        <is>
          <t xml:space="preserve">Yuil Filter</t>
        </is>
      </c>
      <c r="C1282" s="0" t="inlineStr">
        <is>
          <t xml:space="preserve">Фильтр топливный YUIL YFSS-002 (SAKURA FS19130)</t>
        </is>
      </c>
      <c r="E1282" s="2" t="inlineStr">
        <is>
          <t xml:space="preserve">по запросу</t>
        </is>
      </c>
      <c r="G1282" s="0" t="inlineStr">
        <is>
          <t xml:space="preserve">Нет в наличии</t>
        </is>
      </c>
      <c r="J1282" s="7" t="str">
        <f>HYPERLINK("https://klvmarket.ru/catalog/avtoprinadlezhnosti/filtry/toplivnye/yuil_yfss_002_sakura_fs19130/","открыть")</f>
        <v>открыть</v>
      </c>
    </row>
    <row r="1283">
      <c r="A1283" s="0" t="inlineStr">
        <is>
          <t xml:space="preserve">Автопринадлежности › Щётки стеклоочистителя</t>
        </is>
      </c>
      <c r="B1283" s="0" t="inlineStr">
        <is>
          <t xml:space="preserve">SPLASH</t>
        </is>
      </c>
      <c r="C1283" s="0" t="inlineStr">
        <is>
          <t xml:space="preserve">Щетка стеклоочистителя бескаркасная силикон SEE</t>
        </is>
      </c>
      <c r="E1283" s="4">
        <v>1440</v>
      </c>
      <c r="G1283" s="0" t="inlineStr">
        <is>
          <t xml:space="preserve">В наличии</t>
        </is>
      </c>
      <c r="H1283" s="8">
        <v>9</v>
      </c>
      <c r="J1283" s="7" t="str">
        <f>HYPERLINK("https://klvmarket.ru/catalog/avtoprinadlezhnosti/shchyetki-stekloochistitelya/shchetka_stekloochistitelya_beskarkasnaya_silikon_see/?oid=4401","открыть")</f>
        <v>открыть</v>
      </c>
    </row>
    <row r="1284">
      <c r="A1284" s="0" t="inlineStr">
        <is>
          <t xml:space="preserve">Автопринадлежности › Щётки стеклоочистителя</t>
        </is>
      </c>
      <c r="B1284" s="0" t="inlineStr">
        <is>
          <t xml:space="preserve">SPLASH</t>
        </is>
      </c>
      <c r="C1284" s="0" t="inlineStr">
        <is>
          <t xml:space="preserve">Щетка стеклоочистителя бескаркасная силикон SEE</t>
        </is>
      </c>
      <c r="E1284" s="4">
        <v>1440</v>
      </c>
      <c r="G1284" s="0" t="inlineStr">
        <is>
          <t xml:space="preserve">В наличии</t>
        </is>
      </c>
      <c r="H1284" s="8">
        <v>2</v>
      </c>
      <c r="J1284" s="7" t="str">
        <f>HYPERLINK("https://klvmarket.ru/catalog/avtoprinadlezhnosti/shchyetki-stekloochistitelya/shchetka_stekloochistitelya_beskarkasnaya_silikon_see/?oid=4402","открыть")</f>
        <v>открыть</v>
      </c>
    </row>
    <row r="1285">
      <c r="A1285" s="0" t="inlineStr">
        <is>
          <t xml:space="preserve">Автопринадлежности › Щётки стеклоочистителя</t>
        </is>
      </c>
      <c r="B1285" s="0" t="inlineStr">
        <is>
          <t xml:space="preserve">SPLASH</t>
        </is>
      </c>
      <c r="C1285" s="0" t="inlineStr">
        <is>
          <t xml:space="preserve">Щетка стеклоочистителя бескаркасная силикон SEE</t>
        </is>
      </c>
      <c r="E1285" s="4">
        <v>1440</v>
      </c>
      <c r="G1285" s="0" t="inlineStr">
        <is>
          <t xml:space="preserve">В наличии</t>
        </is>
      </c>
      <c r="H1285" s="8">
        <v>7</v>
      </c>
      <c r="J1285" s="7" t="str">
        <f>HYPERLINK("https://klvmarket.ru/catalog/avtoprinadlezhnosti/shchyetki-stekloochistitelya/shchetka_stekloochistitelya_beskarkasnaya_silikon_see/?oid=4403","открыть")</f>
        <v>открыть</v>
      </c>
    </row>
    <row r="1286">
      <c r="A1286" s="0" t="inlineStr">
        <is>
          <t xml:space="preserve">Автопринадлежности › Щётки стеклоочистителя</t>
        </is>
      </c>
      <c r="B1286" s="0" t="inlineStr">
        <is>
          <t xml:space="preserve">SPLASH</t>
        </is>
      </c>
      <c r="C1286" s="0" t="inlineStr">
        <is>
          <t xml:space="preserve">Щетка стеклоочистителя бескаркасная силикон SEE</t>
        </is>
      </c>
      <c r="E1286" s="4">
        <v>1500</v>
      </c>
      <c r="G1286" s="0" t="inlineStr">
        <is>
          <t xml:space="preserve">В наличии</t>
        </is>
      </c>
      <c r="H1286" s="8">
        <v>8</v>
      </c>
      <c r="J1286" s="7" t="str">
        <f>HYPERLINK("https://klvmarket.ru/catalog/avtoprinadlezhnosti/shchyetki-stekloochistitelya/shchetka_stekloochistitelya_beskarkasnaya_silikon_see/?oid=4404","открыть")</f>
        <v>открыть</v>
      </c>
    </row>
    <row r="1287">
      <c r="A1287" s="0" t="inlineStr">
        <is>
          <t xml:space="preserve">Автопринадлежности › Щётки стеклоочистителя</t>
        </is>
      </c>
      <c r="B1287" s="0" t="inlineStr">
        <is>
          <t xml:space="preserve">SPLASH</t>
        </is>
      </c>
      <c r="C1287" s="0" t="inlineStr">
        <is>
          <t xml:space="preserve">Щетка стеклоочистителя бескаркасная силикон SEE</t>
        </is>
      </c>
      <c r="E1287" s="4">
        <v>1500</v>
      </c>
      <c r="G1287" s="0" t="inlineStr">
        <is>
          <t xml:space="preserve">В наличии</t>
        </is>
      </c>
      <c r="H1287" s="8">
        <v>7</v>
      </c>
      <c r="J1287" s="7" t="str">
        <f>HYPERLINK("https://klvmarket.ru/catalog/avtoprinadlezhnosti/shchyetki-stekloochistitelya/shchetka_stekloochistitelya_beskarkasnaya_silikon_see/?oid=4405","открыть")</f>
        <v>открыть</v>
      </c>
    </row>
    <row r="1288">
      <c r="A1288" s="0" t="inlineStr">
        <is>
          <t xml:space="preserve">Автопринадлежности › Щётки стеклоочистителя</t>
        </is>
      </c>
      <c r="B1288" s="0" t="inlineStr">
        <is>
          <t xml:space="preserve">SPLASH</t>
        </is>
      </c>
      <c r="C1288" s="0" t="inlineStr">
        <is>
          <t xml:space="preserve">Щетка стеклоочистителя бескаркасная силикон SEE</t>
        </is>
      </c>
      <c r="E1288" s="4">
        <v>1500</v>
      </c>
      <c r="G1288" s="0" t="inlineStr">
        <is>
          <t xml:space="preserve">В наличии</t>
        </is>
      </c>
      <c r="H1288" s="8">
        <v>4</v>
      </c>
      <c r="J1288" s="7" t="str">
        <f>HYPERLINK("https://klvmarket.ru/catalog/avtoprinadlezhnosti/shchyetki-stekloochistitelya/shchetka_stekloochistitelya_beskarkasnaya_silikon_see/?oid=4406","открыть")</f>
        <v>открыть</v>
      </c>
    </row>
    <row r="1289">
      <c r="A1289" s="0" t="inlineStr">
        <is>
          <t xml:space="preserve">Автопринадлежности › Щётки стеклоочистителя</t>
        </is>
      </c>
      <c r="B1289" s="0" t="inlineStr">
        <is>
          <t xml:space="preserve">SPLASH</t>
        </is>
      </c>
      <c r="C1289" s="0" t="inlineStr">
        <is>
          <t xml:space="preserve">Щетка стеклоочистителя бескаркасная силикон SEE</t>
        </is>
      </c>
      <c r="E1289" s="4">
        <v>1560</v>
      </c>
      <c r="G1289" s="0" t="inlineStr">
        <is>
          <t xml:space="preserve">В наличии</t>
        </is>
      </c>
      <c r="H1289" s="8">
        <v>8</v>
      </c>
      <c r="J1289" s="7" t="str">
        <f>HYPERLINK("https://klvmarket.ru/catalog/avtoprinadlezhnosti/shchyetki-stekloochistitelya/shchetka_stekloochistitelya_beskarkasnaya_silikon_see/?oid=4407","открыть")</f>
        <v>открыть</v>
      </c>
    </row>
    <row r="1290">
      <c r="A1290" s="0" t="inlineStr">
        <is>
          <t xml:space="preserve">Автопринадлежности › Щётки стеклоочистителя</t>
        </is>
      </c>
      <c r="B1290" s="0" t="inlineStr">
        <is>
          <t xml:space="preserve">SPLASH</t>
        </is>
      </c>
      <c r="C1290" s="0" t="inlineStr">
        <is>
          <t xml:space="preserve">Щетка стеклоочистителя бескаркасная силикон SEE</t>
        </is>
      </c>
      <c r="E1290" s="4">
        <v>1560</v>
      </c>
      <c r="G1290" s="0" t="inlineStr">
        <is>
          <t xml:space="preserve">В наличии</t>
        </is>
      </c>
      <c r="H1290" s="8">
        <v>3</v>
      </c>
      <c r="J1290" s="7" t="str">
        <f>HYPERLINK("https://klvmarket.ru/catalog/avtoprinadlezhnosti/shchyetki-stekloochistitelya/shchetka_stekloochistitelya_beskarkasnaya_silikon_see/?oid=4408","открыть")</f>
        <v>открыть</v>
      </c>
    </row>
    <row r="1291">
      <c r="A1291" s="0" t="inlineStr">
        <is>
          <t xml:space="preserve">Автопринадлежности › Щётки стеклоочистителя</t>
        </is>
      </c>
      <c r="B1291" s="0" t="inlineStr">
        <is>
          <t xml:space="preserve">SPLASH</t>
        </is>
      </c>
      <c r="C1291" s="0" t="inlineStr">
        <is>
          <t xml:space="preserve">Щетка стеклоочистителя бескаркасная силикон SEE</t>
        </is>
      </c>
      <c r="E1291" s="4">
        <v>1680</v>
      </c>
      <c r="G1291" s="0" t="inlineStr">
        <is>
          <t xml:space="preserve">В наличии</t>
        </is>
      </c>
      <c r="H1291" s="8">
        <v>9</v>
      </c>
      <c r="J1291" s="7" t="str">
        <f>HYPERLINK("https://klvmarket.ru/catalog/avtoprinadlezhnosti/shchyetki-stekloochistitelya/shchetka_stekloochistitelya_beskarkasnaya_silikon_see/?oid=4409","открыть")</f>
        <v>открыть</v>
      </c>
    </row>
    <row r="1292">
      <c r="A1292" s="0" t="inlineStr">
        <is>
          <t xml:space="preserve">Автопринадлежности › Щётки стеклоочистителя</t>
        </is>
      </c>
      <c r="B1292" s="0" t="inlineStr">
        <is>
          <t xml:space="preserve">SPLASH</t>
        </is>
      </c>
      <c r="C1292" s="0" t="inlineStr">
        <is>
          <t xml:space="preserve">Щетка стеклоочистителя бескаркасная силикон SEE</t>
        </is>
      </c>
      <c r="E1292" s="4">
        <v>1680</v>
      </c>
      <c r="G1292" s="0" t="inlineStr">
        <is>
          <t xml:space="preserve">В наличии</t>
        </is>
      </c>
      <c r="H1292" s="8">
        <v>3</v>
      </c>
      <c r="J1292" s="7" t="str">
        <f>HYPERLINK("https://klvmarket.ru/catalog/avtoprinadlezhnosti/shchyetki-stekloochistitelya/shchetka_stekloochistitelya_beskarkasnaya_silikon_see/?oid=4410","открыть")</f>
        <v>открыть</v>
      </c>
    </row>
    <row r="1293">
      <c r="A1293" s="0" t="inlineStr">
        <is>
          <t xml:space="preserve">Автопринадлежности › Щётки стеклоочистителя</t>
        </is>
      </c>
      <c r="B1293" s="0" t="inlineStr">
        <is>
          <t xml:space="preserve">SPLASH</t>
        </is>
      </c>
      <c r="C1293" s="0" t="inlineStr">
        <is>
          <t xml:space="preserve">Щетка стеклоочистителя бескаркасная силикон SEE</t>
        </is>
      </c>
      <c r="E1293" s="4">
        <v>1800</v>
      </c>
      <c r="G1293" s="0" t="inlineStr">
        <is>
          <t xml:space="preserve">В наличии</t>
        </is>
      </c>
      <c r="H1293" s="8">
        <v>7</v>
      </c>
      <c r="J1293" s="7" t="str">
        <f>HYPERLINK("https://klvmarket.ru/catalog/avtoprinadlezhnosti/shchyetki-stekloochistitelya/shchetka_stekloochistitelya_beskarkasnaya_silikon_see/?oid=4411","открыть")</f>
        <v>открыть</v>
      </c>
    </row>
    <row r="1294">
      <c r="A1294" s="0" t="inlineStr">
        <is>
          <t xml:space="preserve">Автопринадлежности › Щётки стеклоочистителя</t>
        </is>
      </c>
      <c r="B1294" s="0" t="inlineStr">
        <is>
          <t xml:space="preserve">SPLASH</t>
        </is>
      </c>
      <c r="C1294" s="0" t="inlineStr">
        <is>
          <t xml:space="preserve">Щетка стеклоочистителя бескаркасная силикон SEE</t>
        </is>
      </c>
      <c r="E1294" s="4">
        <v>1800</v>
      </c>
      <c r="G1294" s="0" t="inlineStr">
        <is>
          <t xml:space="preserve">В наличии</t>
        </is>
      </c>
      <c r="H1294" s="8">
        <v>11</v>
      </c>
      <c r="J1294" s="7" t="str">
        <f>HYPERLINK("https://klvmarket.ru/catalog/avtoprinadlezhnosti/shchyetki-stekloochistitelya/shchetka_stekloochistitelya_beskarkasnaya_silikon_see/?oid=4412","открыть")</f>
        <v>открыть</v>
      </c>
    </row>
    <row r="1295">
      <c r="A1295" s="0" t="inlineStr">
        <is>
          <t xml:space="preserve">Автопринадлежности › Щётки стеклоочистителя</t>
        </is>
      </c>
      <c r="B1295" s="0" t="inlineStr">
        <is>
          <t xml:space="preserve">SPLASH</t>
        </is>
      </c>
      <c r="C1295" s="0" t="inlineStr">
        <is>
          <t xml:space="preserve">Щетки стеклоочистителя зимние SPLASH</t>
        </is>
      </c>
      <c r="E1295" s="4">
        <v>650</v>
      </c>
      <c r="G1295" s="0" t="inlineStr">
        <is>
          <t xml:space="preserve">В наличии</t>
        </is>
      </c>
      <c r="H1295" s="8">
        <v>4</v>
      </c>
      <c r="J1295" s="7" t="str">
        <f>HYPERLINK("https://klvmarket.ru/catalog/avtoprinadlezhnosti/shchyetki-stekloochistitelya/shchetki_stekloochistitelya_zimnie_splash_/?oid=4386","открыть")</f>
        <v>открыть</v>
      </c>
    </row>
    <row r="1296">
      <c r="A1296" s="0" t="inlineStr">
        <is>
          <t xml:space="preserve">Автопринадлежности › Щётки стеклоочистителя</t>
        </is>
      </c>
      <c r="B1296" s="0" t="inlineStr">
        <is>
          <t xml:space="preserve">SPLASH</t>
        </is>
      </c>
      <c r="C1296" s="0" t="inlineStr">
        <is>
          <t xml:space="preserve">Щетки стеклоочистителя зимние SPLASH</t>
        </is>
      </c>
      <c r="E1296" s="4">
        <v>650</v>
      </c>
      <c r="G1296" s="0" t="inlineStr">
        <is>
          <t xml:space="preserve">В наличии</t>
        </is>
      </c>
      <c r="H1296" s="8">
        <v>11</v>
      </c>
      <c r="J1296" s="7" t="str">
        <f>HYPERLINK("https://klvmarket.ru/catalog/avtoprinadlezhnosti/shchyetki-stekloochistitelya/shchetki_stekloochistitelya_zimnie_splash_/?oid=4388","открыть")</f>
        <v>открыть</v>
      </c>
    </row>
    <row r="1297">
      <c r="A1297" s="0" t="inlineStr">
        <is>
          <t xml:space="preserve">Автопринадлежности › Щётки стеклоочистителя</t>
        </is>
      </c>
      <c r="B1297" s="0" t="inlineStr">
        <is>
          <t xml:space="preserve">SPLASH</t>
        </is>
      </c>
      <c r="C1297" s="0" t="inlineStr">
        <is>
          <t xml:space="preserve">Щетки стеклоочистителя зимние SPLASH</t>
        </is>
      </c>
      <c r="E1297" s="4">
        <v>650</v>
      </c>
      <c r="G1297" s="0" t="inlineStr">
        <is>
          <t xml:space="preserve">В наличии</t>
        </is>
      </c>
      <c r="H1297" s="8">
        <v>8</v>
      </c>
      <c r="J1297" s="7" t="str">
        <f>HYPERLINK("https://klvmarket.ru/catalog/avtoprinadlezhnosti/shchyetki-stekloochistitelya/shchetki_stekloochistitelya_zimnie_splash_/?oid=4389","открыть")</f>
        <v>открыть</v>
      </c>
    </row>
    <row r="1298">
      <c r="A1298" s="0" t="inlineStr">
        <is>
          <t xml:space="preserve">Автопринадлежности › Щётки стеклоочистителя</t>
        </is>
      </c>
      <c r="B1298" s="0" t="inlineStr">
        <is>
          <t xml:space="preserve">SPLASH</t>
        </is>
      </c>
      <c r="C1298" s="0" t="inlineStr">
        <is>
          <t xml:space="preserve">Щетки стеклоочистителя зимние SPLASH</t>
        </is>
      </c>
      <c r="E1298" s="4">
        <v>650</v>
      </c>
      <c r="G1298" s="0" t="inlineStr">
        <is>
          <t xml:space="preserve">В наличии</t>
        </is>
      </c>
      <c r="H1298" s="8">
        <v>12</v>
      </c>
      <c r="J1298" s="7" t="str">
        <f>HYPERLINK("https://klvmarket.ru/catalog/avtoprinadlezhnosti/shchyetki-stekloochistitelya/shchetki_stekloochistitelya_zimnie_splash_/?oid=4390","открыть")</f>
        <v>открыть</v>
      </c>
    </row>
    <row r="1299">
      <c r="A1299" s="0" t="inlineStr">
        <is>
          <t xml:space="preserve">Автопринадлежности › Щётки стеклоочистителя</t>
        </is>
      </c>
      <c r="B1299" s="0" t="inlineStr">
        <is>
          <t xml:space="preserve">SPLASH</t>
        </is>
      </c>
      <c r="C1299" s="0" t="inlineStr">
        <is>
          <t xml:space="preserve">Щетки стеклоочистителя зимние SPLASH</t>
        </is>
      </c>
      <c r="E1299" s="4">
        <v>650</v>
      </c>
      <c r="G1299" s="0" t="inlineStr">
        <is>
          <t xml:space="preserve">В наличии</t>
        </is>
      </c>
      <c r="H1299" s="8">
        <v>8</v>
      </c>
      <c r="J1299" s="7" t="str">
        <f>HYPERLINK("https://klvmarket.ru/catalog/avtoprinadlezhnosti/shchyetki-stekloochistitelya/shchetki_stekloochistitelya_zimnie_splash_/?oid=4391","открыть")</f>
        <v>открыть</v>
      </c>
    </row>
    <row r="1300">
      <c r="A1300" s="0" t="inlineStr">
        <is>
          <t xml:space="preserve">Автопринадлежности › Щётки стеклоочистителя</t>
        </is>
      </c>
      <c r="B1300" s="0" t="inlineStr">
        <is>
          <t xml:space="preserve">SPLASH</t>
        </is>
      </c>
      <c r="C1300" s="0" t="inlineStr">
        <is>
          <t xml:space="preserve">Щетки стеклоочистителя зимние SPLASH</t>
        </is>
      </c>
      <c r="E1300" s="4">
        <v>720</v>
      </c>
      <c r="G1300" s="0" t="inlineStr">
        <is>
          <t xml:space="preserve">В наличии</t>
        </is>
      </c>
      <c r="H1300" s="8">
        <v>3</v>
      </c>
      <c r="J1300" s="7" t="str">
        <f>HYPERLINK("https://klvmarket.ru/catalog/avtoprinadlezhnosti/shchyetki-stekloochistitelya/shchetki_stekloochistitelya_zimnie_splash_/?oid=4392","открыть")</f>
        <v>открыть</v>
      </c>
    </row>
    <row r="1301">
      <c r="A1301" s="0" t="inlineStr">
        <is>
          <t xml:space="preserve">Автопринадлежности › Щётки стеклоочистителя</t>
        </is>
      </c>
      <c r="B1301" s="0" t="inlineStr">
        <is>
          <t xml:space="preserve">SPLASH</t>
        </is>
      </c>
      <c r="C1301" s="0" t="inlineStr">
        <is>
          <t xml:space="preserve">Щетки стеклоочистителя зимние SPLASH</t>
        </is>
      </c>
      <c r="E1301" s="4">
        <v>720</v>
      </c>
      <c r="G1301" s="0" t="inlineStr">
        <is>
          <t xml:space="preserve">В наличии</t>
        </is>
      </c>
      <c r="H1301" s="8">
        <v>4</v>
      </c>
      <c r="J1301" s="7" t="str">
        <f>HYPERLINK("https://klvmarket.ru/catalog/avtoprinadlezhnosti/shchyetki-stekloochistitelya/shchetki_stekloochistitelya_zimnie_splash_/?oid=4393","открыть")</f>
        <v>открыть</v>
      </c>
    </row>
    <row r="1302">
      <c r="A1302" s="0" t="inlineStr">
        <is>
          <t xml:space="preserve">Автопринадлежности › Щётки стеклоочистителя</t>
        </is>
      </c>
      <c r="B1302" s="0" t="inlineStr">
        <is>
          <t xml:space="preserve">SPLASH</t>
        </is>
      </c>
      <c r="C1302" s="0" t="inlineStr">
        <is>
          <t xml:space="preserve">Щетки стеклоочистителя зимние SPLASH</t>
        </is>
      </c>
      <c r="E1302" s="4">
        <v>720</v>
      </c>
      <c r="G1302" s="0" t="inlineStr">
        <is>
          <t xml:space="preserve">В наличии</t>
        </is>
      </c>
      <c r="H1302" s="8">
        <v>7</v>
      </c>
      <c r="J1302" s="7" t="str">
        <f>HYPERLINK("https://klvmarket.ru/catalog/avtoprinadlezhnosti/shchyetki-stekloochistitelya/shchetki_stekloochistitelya_zimnie_splash_/?oid=4394","открыть")</f>
        <v>открыть</v>
      </c>
    </row>
    <row r="1303">
      <c r="A1303" s="0" t="inlineStr">
        <is>
          <t xml:space="preserve">Автопринадлежности › Щётки стеклоочистителя</t>
        </is>
      </c>
      <c r="B1303" s="0" t="inlineStr">
        <is>
          <t xml:space="preserve">SPLASH</t>
        </is>
      </c>
      <c r="C1303" s="0" t="inlineStr">
        <is>
          <t xml:space="preserve">Щетки стеклоочистителя зимние SPLASH</t>
        </is>
      </c>
      <c r="E1303" s="4">
        <v>720</v>
      </c>
      <c r="G1303" s="0" t="inlineStr">
        <is>
          <t xml:space="preserve">В наличии</t>
        </is>
      </c>
      <c r="H1303" s="8">
        <v>9</v>
      </c>
      <c r="J1303" s="7" t="str">
        <f>HYPERLINK("https://klvmarket.ru/catalog/avtoprinadlezhnosti/shchyetki-stekloochistitelya/shchetki_stekloochistitelya_zimnie_splash_/?oid=4395","открыть")</f>
        <v>открыть</v>
      </c>
    </row>
    <row r="1304">
      <c r="A1304" s="0" t="inlineStr">
        <is>
          <t xml:space="preserve">Автопринадлежности › Щётки стеклоочистителя</t>
        </is>
      </c>
      <c r="B1304" s="0" t="inlineStr">
        <is>
          <t xml:space="preserve">SPLASH</t>
        </is>
      </c>
      <c r="C1304" s="0" t="inlineStr">
        <is>
          <t xml:space="preserve">Щетки стеклоочистителя зимние SPLASH</t>
        </is>
      </c>
      <c r="E1304" s="4">
        <v>720</v>
      </c>
      <c r="G1304" s="0" t="inlineStr">
        <is>
          <t xml:space="preserve">В наличии</t>
        </is>
      </c>
      <c r="H1304" s="8">
        <v>5</v>
      </c>
      <c r="J1304" s="7" t="str">
        <f>HYPERLINK("https://klvmarket.ru/catalog/avtoprinadlezhnosti/shchyetki-stekloochistitelya/shchetki_stekloochistitelya_zimnie_splash_/?oid=4396","открыть")</f>
        <v>открыть</v>
      </c>
    </row>
    <row r="1305">
      <c r="A1305" s="0" t="inlineStr">
        <is>
          <t xml:space="preserve">Автопринадлежности › Щётки стеклоочистителя</t>
        </is>
      </c>
      <c r="B1305" s="0" t="inlineStr">
        <is>
          <t xml:space="preserve">SPLASH</t>
        </is>
      </c>
      <c r="C1305" s="0" t="inlineStr">
        <is>
          <t xml:space="preserve">Щетки стеклоочистителя зимние SPLASH</t>
        </is>
      </c>
      <c r="E1305" s="4">
        <v>720</v>
      </c>
      <c r="G1305" s="0" t="inlineStr">
        <is>
          <t xml:space="preserve">В наличии</t>
        </is>
      </c>
      <c r="H1305" s="8">
        <v>11</v>
      </c>
      <c r="J1305" s="7" t="str">
        <f>HYPERLINK("https://klvmarket.ru/catalog/avtoprinadlezhnosti/shchyetki-stekloochistitelya/shchetki_stekloochistitelya_zimnie_splash_/?oid=4397","открыть")</f>
        <v>открыть</v>
      </c>
    </row>
    <row r="1306">
      <c r="A1306" s="0" t="inlineStr">
        <is>
          <t xml:space="preserve">Автопринадлежности › Щётки стеклоочистителя</t>
        </is>
      </c>
      <c r="B1306" s="0" t="inlineStr">
        <is>
          <t xml:space="preserve">SPLASH</t>
        </is>
      </c>
      <c r="C1306" s="0" t="inlineStr">
        <is>
          <t xml:space="preserve">Щетки стеклоочистителя зимние SPLASH</t>
        </is>
      </c>
      <c r="E1306" s="4">
        <v>720</v>
      </c>
      <c r="G1306" s="0" t="inlineStr">
        <is>
          <t xml:space="preserve">В наличии</t>
        </is>
      </c>
      <c r="H1306" s="8">
        <v>6</v>
      </c>
      <c r="J1306" s="7" t="str">
        <f>HYPERLINK("https://klvmarket.ru/catalog/avtoprinadlezhnosti/shchyetki-stekloochistitelya/shchetki_stekloochistitelya_zimnie_splash_/?oid=4398","открыть")</f>
        <v>открыть</v>
      </c>
    </row>
    <row r="1307">
      <c r="A1307" s="0" t="inlineStr">
        <is>
          <t xml:space="preserve">Автопринадлежности › Щётки стеклоочистителя</t>
        </is>
      </c>
      <c r="B1307" s="0" t="inlineStr">
        <is>
          <t xml:space="preserve">SPLASH</t>
        </is>
      </c>
      <c r="C1307" s="0" t="inlineStr">
        <is>
          <t xml:space="preserve">Щетки стеклоочистителя зимние SPLASH</t>
        </is>
      </c>
      <c r="E1307" s="4">
        <v>770</v>
      </c>
      <c r="G1307" s="0" t="inlineStr">
        <is>
          <t xml:space="preserve">В наличии</t>
        </is>
      </c>
      <c r="H1307" s="8">
        <v>12</v>
      </c>
      <c r="J1307" s="7" t="str">
        <f>HYPERLINK("https://klvmarket.ru/catalog/avtoprinadlezhnosti/shchyetki-stekloochistitelya/shchetki_stekloochistitelya_zimnie_splash_/?oid=4399","открыть")</f>
        <v>открыть</v>
      </c>
    </row>
    <row r="1308">
      <c r="A1308" s="0" t="inlineStr">
        <is>
          <t xml:space="preserve">Автопринадлежности › Щётки стеклоочистителя</t>
        </is>
      </c>
      <c r="B1308" s="0" t="inlineStr">
        <is>
          <t xml:space="preserve">PEAK</t>
        </is>
      </c>
      <c r="C1308" s="0" t="inlineStr">
        <is>
          <t xml:space="preserve">Щётки стеклоочистителя ARCTIC PEAK</t>
        </is>
      </c>
      <c r="D1308" s="0" t="inlineStr">
        <is>
          <t xml:space="preserve">20"</t>
        </is>
      </c>
      <c r="E1308" s="4">
        <v>500</v>
      </c>
      <c r="G1308" s="0" t="inlineStr">
        <is>
          <t xml:space="preserve">В наличии</t>
        </is>
      </c>
      <c r="H1308" s="8">
        <v>9</v>
      </c>
      <c r="I1308" s="8">
        <v>264</v>
      </c>
      <c r="J1308" s="7" t="str">
        <f>HYPERLINK("https://klvmarket.ru/catalog/avtoprinadlezhnosti/shchyetki-stekloochistitelya/shchyetki_stekloochistitelya_arctic_peak/?oid=1899","открыть")</f>
        <v>открыть</v>
      </c>
    </row>
    <row r="1309">
      <c r="A1309" s="0" t="inlineStr">
        <is>
          <t xml:space="preserve">Автопринадлежности › Щётки стеклоочистителя</t>
        </is>
      </c>
      <c r="B1309" s="0" t="inlineStr">
        <is>
          <t xml:space="preserve">PEAK</t>
        </is>
      </c>
      <c r="C1309" s="0" t="inlineStr">
        <is>
          <t xml:space="preserve">Щётки стеклоочистителя ARCTIC PEAK</t>
        </is>
      </c>
      <c r="D1309" s="0" t="inlineStr">
        <is>
          <t xml:space="preserve">26"</t>
        </is>
      </c>
      <c r="E1309" s="4">
        <v>600</v>
      </c>
      <c r="G1309" s="0" t="inlineStr">
        <is>
          <t xml:space="preserve">В наличии</t>
        </is>
      </c>
      <c r="H1309" s="8">
        <v>5</v>
      </c>
      <c r="I1309" s="8">
        <v>39</v>
      </c>
      <c r="J1309" s="7" t="str">
        <f>HYPERLINK("https://klvmarket.ru/catalog/avtoprinadlezhnosti/shchyetki-stekloochistitelya/shchyetki_stekloochistitelya_arctic_peak/?oid=1902","открыть")</f>
        <v>открыть</v>
      </c>
    </row>
    <row r="1310">
      <c r="A1310" s="0" t="inlineStr">
        <is>
          <t xml:space="preserve">Автопринадлежности › Щётки стеклоочистителя</t>
        </is>
      </c>
      <c r="B1310" s="0" t="inlineStr">
        <is>
          <t xml:space="preserve">PEAK</t>
        </is>
      </c>
      <c r="C1310" s="0" t="inlineStr">
        <is>
          <t xml:space="preserve">Щётки стеклоочистителя ARCTIC PEAK</t>
        </is>
      </c>
      <c r="D1310" s="0" t="inlineStr">
        <is>
          <t xml:space="preserve">28"</t>
        </is>
      </c>
      <c r="E1310" s="4">
        <v>650</v>
      </c>
      <c r="G1310" s="0" t="inlineStr">
        <is>
          <t xml:space="preserve">В наличии</t>
        </is>
      </c>
      <c r="H1310" s="8">
        <v>5</v>
      </c>
      <c r="J1310" s="7" t="str">
        <f>HYPERLINK("https://klvmarket.ru/catalog/avtoprinadlezhnosti/shchyetki-stekloochistitelya/shchyetki_stekloochistitelya_arctic_peak/?oid=1903","открыть")</f>
        <v>открыть</v>
      </c>
    </row>
    <row r="1311">
      <c r="A1311" s="0" t="inlineStr">
        <is>
          <t xml:space="preserve">Автопринадлежности › Щётки стеклоочистителя</t>
        </is>
      </c>
      <c r="B1311" s="0" t="inlineStr">
        <is>
          <t xml:space="preserve">PEAK</t>
        </is>
      </c>
      <c r="C1311" s="0" t="inlineStr">
        <is>
          <t xml:space="preserve">Щётки стеклоочистителя KLEAR-VISION PEAK</t>
        </is>
      </c>
      <c r="D1311" s="0" t="inlineStr">
        <is>
          <t xml:space="preserve">15"</t>
        </is>
      </c>
      <c r="E1311" s="4">
        <v>173</v>
      </c>
      <c r="G1311" s="0" t="inlineStr">
        <is>
          <t xml:space="preserve">В наличии</t>
        </is>
      </c>
      <c r="H1311" s="8">
        <v>182</v>
      </c>
      <c r="I1311" s="8">
        <v>534</v>
      </c>
      <c r="J1311" s="7" t="str">
        <f>HYPERLINK("https://klvmarket.ru/catalog/avtoprinadlezhnosti/shchyetki-stekloochistitelya/klear-vision/?oid=960","открыть")</f>
        <v>открыть</v>
      </c>
    </row>
    <row r="1312">
      <c r="A1312" s="0" t="inlineStr">
        <is>
          <t xml:space="preserve">Автопринадлежности › Щётки стеклоочистителя</t>
        </is>
      </c>
      <c r="B1312" s="0" t="inlineStr">
        <is>
          <t xml:space="preserve">PEAK</t>
        </is>
      </c>
      <c r="C1312" s="0" t="inlineStr">
        <is>
          <t xml:space="preserve">Щётки стеклоочистителя KLEAR-VISION PEAK</t>
        </is>
      </c>
      <c r="D1312" s="0" t="inlineStr">
        <is>
          <t xml:space="preserve">16"</t>
        </is>
      </c>
      <c r="E1312" s="4">
        <v>173</v>
      </c>
      <c r="G1312" s="0" t="inlineStr">
        <is>
          <t xml:space="preserve">В наличии</t>
        </is>
      </c>
      <c r="H1312" s="8">
        <v>124</v>
      </c>
      <c r="I1312" s="8">
        <v>5700</v>
      </c>
      <c r="J1312" s="7" t="str">
        <f>HYPERLINK("https://klvmarket.ru/catalog/avtoprinadlezhnosti/shchyetki-stekloochistitelya/klear-vision/?oid=961","открыть")</f>
        <v>открыть</v>
      </c>
    </row>
    <row r="1313">
      <c r="A1313" s="0" t="inlineStr">
        <is>
          <t xml:space="preserve">Автопринадлежности › Щётки стеклоочистителя</t>
        </is>
      </c>
      <c r="B1313" s="0" t="inlineStr">
        <is>
          <t xml:space="preserve">PEAK</t>
        </is>
      </c>
      <c r="C1313" s="0" t="inlineStr">
        <is>
          <t xml:space="preserve">Щётки стеклоочистителя KLEAR-VISION PEAK</t>
        </is>
      </c>
      <c r="D1313" s="0" t="inlineStr">
        <is>
          <t xml:space="preserve">18"</t>
        </is>
      </c>
      <c r="E1313" s="4">
        <v>175</v>
      </c>
      <c r="G1313" s="0" t="inlineStr">
        <is>
          <t xml:space="preserve">В наличии</t>
        </is>
      </c>
      <c r="H1313" s="8">
        <v>117</v>
      </c>
      <c r="I1313" s="8">
        <v>10625</v>
      </c>
      <c r="J1313" s="7" t="str">
        <f>HYPERLINK("https://klvmarket.ru/catalog/avtoprinadlezhnosti/shchyetki-stekloochistitelya/klear-vision/?oid=962","открыть")</f>
        <v>открыть</v>
      </c>
    </row>
    <row r="1314">
      <c r="A1314" s="0" t="inlineStr">
        <is>
          <t xml:space="preserve">Автопринадлежности › Щётки стеклоочистителя</t>
        </is>
      </c>
      <c r="B1314" s="0" t="inlineStr">
        <is>
          <t xml:space="preserve">PEAK</t>
        </is>
      </c>
      <c r="C1314" s="0" t="inlineStr">
        <is>
          <t xml:space="preserve">Щётки стеклоочистителя KLEAR-VISION PEAK</t>
        </is>
      </c>
      <c r="D1314" s="0" t="inlineStr">
        <is>
          <t xml:space="preserve">19"</t>
        </is>
      </c>
      <c r="E1314" s="4">
        <v>100</v>
      </c>
      <c r="G1314" s="0" t="inlineStr">
        <is>
          <t xml:space="preserve">В наличии</t>
        </is>
      </c>
      <c r="H1314" s="8">
        <v>136</v>
      </c>
      <c r="I1314" s="8">
        <v>7500</v>
      </c>
      <c r="J1314" s="7" t="str">
        <f>HYPERLINK("https://klvmarket.ru/catalog/avtoprinadlezhnosti/shchyetki-stekloochistitelya/klear-vision/?oid=963","открыть")</f>
        <v>открыть</v>
      </c>
    </row>
    <row r="1315">
      <c r="A1315" s="0" t="inlineStr">
        <is>
          <t xml:space="preserve">Автопринадлежности › Щётки стеклоочистителя</t>
        </is>
      </c>
      <c r="B1315" s="0" t="inlineStr">
        <is>
          <t xml:space="preserve">PEAK</t>
        </is>
      </c>
      <c r="C1315" s="0" t="inlineStr">
        <is>
          <t xml:space="preserve">Щётки стеклоочистителя KLEAR-VISION PEAK</t>
        </is>
      </c>
      <c r="D1315" s="0" t="inlineStr">
        <is>
          <t xml:space="preserve">20"</t>
        </is>
      </c>
      <c r="E1315" s="4">
        <v>100</v>
      </c>
      <c r="G1315" s="0" t="inlineStr">
        <is>
          <t xml:space="preserve">В наличии</t>
        </is>
      </c>
      <c r="H1315" s="8">
        <v>91</v>
      </c>
      <c r="I1315" s="8">
        <v>10860</v>
      </c>
      <c r="J1315" s="7" t="str">
        <f>HYPERLINK("https://klvmarket.ru/catalog/avtoprinadlezhnosti/shchyetki-stekloochistitelya/klear-vision/?oid=964","открыть")</f>
        <v>открыть</v>
      </c>
    </row>
    <row r="1316">
      <c r="A1316" s="0" t="inlineStr">
        <is>
          <t xml:space="preserve">Автопринадлежности › Щётки стеклоочистителя</t>
        </is>
      </c>
      <c r="B1316" s="0" t="inlineStr">
        <is>
          <t xml:space="preserve">PEAK</t>
        </is>
      </c>
      <c r="C1316" s="0" t="inlineStr">
        <is>
          <t xml:space="preserve">Щётки стеклоочистителя KLEAR-VISION PEAK</t>
        </is>
      </c>
      <c r="D1316" s="0" t="inlineStr">
        <is>
          <t xml:space="preserve">1+1=3, 21"</t>
        </is>
      </c>
      <c r="E1316" s="4">
        <v>402</v>
      </c>
      <c r="G1316" s="0" t="inlineStr">
        <is>
          <t xml:space="preserve">В наличии</t>
        </is>
      </c>
      <c r="H1316" s="8">
        <v>151</v>
      </c>
      <c r="I1316" s="8">
        <v>6770</v>
      </c>
      <c r="J1316" s="7" t="str">
        <f>HYPERLINK("https://klvmarket.ru/catalog/avtoprinadlezhnosti/shchyetki-stekloochistitelya/klear-vision/?oid=965","открыть")</f>
        <v>открыть</v>
      </c>
    </row>
    <row r="1317">
      <c r="A1317" s="0" t="inlineStr">
        <is>
          <t xml:space="preserve">Автопринадлежности › Щётки стеклоочистителя</t>
        </is>
      </c>
      <c r="B1317" s="0" t="inlineStr">
        <is>
          <t xml:space="preserve">PEAK</t>
        </is>
      </c>
      <c r="C1317" s="0" t="inlineStr">
        <is>
          <t xml:space="preserve">Щётки стеклоочистителя KLEAR-VISION PEAK</t>
        </is>
      </c>
      <c r="D1317" s="0" t="inlineStr">
        <is>
          <t xml:space="preserve">22"</t>
        </is>
      </c>
      <c r="E1317" s="4">
        <v>212</v>
      </c>
      <c r="G1317" s="0" t="inlineStr">
        <is>
          <t xml:space="preserve">В наличии</t>
        </is>
      </c>
      <c r="H1317" s="8">
        <v>69</v>
      </c>
      <c r="I1317" s="8">
        <v>7230</v>
      </c>
      <c r="J1317" s="7" t="str">
        <f>HYPERLINK("https://klvmarket.ru/catalog/avtoprinadlezhnosti/shchyetki-stekloochistitelya/klear-vision/?oid=966","открыть")</f>
        <v>открыть</v>
      </c>
    </row>
    <row r="1318">
      <c r="A1318" s="0" t="inlineStr">
        <is>
          <t xml:space="preserve">Автопринадлежности › Щётки стеклоочистителя</t>
        </is>
      </c>
      <c r="B1318" s="0" t="inlineStr">
        <is>
          <t xml:space="preserve">PEAK</t>
        </is>
      </c>
      <c r="C1318" s="0" t="inlineStr">
        <is>
          <t xml:space="preserve">Щётки стеклоочистителя KLEAR-VISION PEAK</t>
        </is>
      </c>
      <c r="D1318" s="0" t="inlineStr">
        <is>
          <t xml:space="preserve">24"</t>
        </is>
      </c>
      <c r="E1318" s="4">
        <v>212</v>
      </c>
      <c r="G1318" s="0" t="inlineStr">
        <is>
          <t xml:space="preserve">В наличии</t>
        </is>
      </c>
      <c r="H1318" s="8">
        <v>145</v>
      </c>
      <c r="I1318" s="8">
        <v>2096</v>
      </c>
      <c r="J1318" s="7" t="str">
        <f>HYPERLINK("https://klvmarket.ru/catalog/avtoprinadlezhnosti/shchyetki-stekloochistitelya/klear-vision/?oid=967","открыть")</f>
        <v>открыть</v>
      </c>
    </row>
    <row r="1319">
      <c r="A1319" s="0" t="inlineStr">
        <is>
          <t xml:space="preserve">Автопринадлежности › Щётки стеклоочистителя</t>
        </is>
      </c>
      <c r="B1319" s="0" t="inlineStr">
        <is>
          <t xml:space="preserve">PEAK</t>
        </is>
      </c>
      <c r="C1319" s="0" t="inlineStr">
        <is>
          <t xml:space="preserve">Щётки стеклоочистителя KLEAR-VISION PEAK</t>
        </is>
      </c>
      <c r="D1319" s="0" t="inlineStr">
        <is>
          <t xml:space="preserve">26"</t>
        </is>
      </c>
      <c r="E1319" s="4">
        <v>287</v>
      </c>
      <c r="G1319" s="0" t="inlineStr">
        <is>
          <t xml:space="preserve">В наличии</t>
        </is>
      </c>
      <c r="H1319" s="8">
        <v>166</v>
      </c>
      <c r="I1319" s="8">
        <v>1640</v>
      </c>
      <c r="J1319" s="7" t="str">
        <f>HYPERLINK("https://klvmarket.ru/catalog/avtoprinadlezhnosti/shchyetki-stekloochistitelya/klear-vision/?oid=968","открыть")</f>
        <v>открыть</v>
      </c>
    </row>
    <row r="1320">
      <c r="A1320" s="0" t="inlineStr">
        <is>
          <t xml:space="preserve">Автопринадлежности › Щётки стеклоочистителя</t>
        </is>
      </c>
      <c r="B1320" s="0" t="inlineStr">
        <is>
          <t xml:space="preserve">PEAK</t>
        </is>
      </c>
      <c r="C1320" s="0" t="inlineStr">
        <is>
          <t xml:space="preserve">Щётки стеклоочистителя OPTIX PEAK</t>
        </is>
      </c>
      <c r="D1320" s="0" t="inlineStr">
        <is>
          <t xml:space="preserve">15"</t>
        </is>
      </c>
      <c r="E1320" s="4">
        <v>360</v>
      </c>
      <c r="G1320" s="0" t="inlineStr">
        <is>
          <t xml:space="preserve">В наличии</t>
        </is>
      </c>
      <c r="H1320" s="8">
        <v>16</v>
      </c>
      <c r="I1320" s="8">
        <v>307</v>
      </c>
      <c r="J1320" s="7" t="str">
        <f>HYPERLINK("https://klvmarket.ru/catalog/avtoprinadlezhnosti/shchyetki-stekloochistitelya/shchyetki_stekloochistitelya_optix_peak/?oid=1722","открыть")</f>
        <v>открыть</v>
      </c>
    </row>
    <row r="1321">
      <c r="A1321" s="0" t="inlineStr">
        <is>
          <t xml:space="preserve">Автопринадлежности › Щётки стеклоочистителя</t>
        </is>
      </c>
      <c r="B1321" s="0" t="inlineStr">
        <is>
          <t xml:space="preserve">PEAK</t>
        </is>
      </c>
      <c r="C1321" s="0" t="inlineStr">
        <is>
          <t xml:space="preserve">Щётки стеклоочистителя OPTIX PEAK</t>
        </is>
      </c>
      <c r="D1321" s="0" t="inlineStr">
        <is>
          <t xml:space="preserve">16"</t>
        </is>
      </c>
      <c r="E1321" s="4">
        <v>390</v>
      </c>
      <c r="G1321" s="0" t="inlineStr">
        <is>
          <t xml:space="preserve">По запросу</t>
        </is>
      </c>
      <c r="H1321" s="8">
        <v>14</v>
      </c>
      <c r="I1321" s="8">
        <v>120</v>
      </c>
      <c r="J1321" s="7" t="str">
        <f>HYPERLINK("https://klvmarket.ru/catalog/avtoprinadlezhnosti/shchyetki-stekloochistitelya/shchyetki_stekloochistitelya_optix_peak/?oid=1723","открыть")</f>
        <v>открыть</v>
      </c>
    </row>
    <row r="1322">
      <c r="A1322" s="0" t="inlineStr">
        <is>
          <t xml:space="preserve">Автопринадлежности › Щётки стеклоочистителя</t>
        </is>
      </c>
      <c r="B1322" s="0" t="inlineStr">
        <is>
          <t xml:space="preserve">PEAK</t>
        </is>
      </c>
      <c r="C1322" s="0" t="inlineStr">
        <is>
          <t xml:space="preserve">Щётки стеклоочистителя OPTIX PEAK</t>
        </is>
      </c>
      <c r="D1322" s="0" t="inlineStr">
        <is>
          <t xml:space="preserve">17"</t>
        </is>
      </c>
      <c r="E1322" s="4">
        <v>400</v>
      </c>
      <c r="G1322" s="0" t="inlineStr">
        <is>
          <t xml:space="preserve">В наличии</t>
        </is>
      </c>
      <c r="H1322" s="8">
        <v>24</v>
      </c>
      <c r="I1322" s="8">
        <v>140</v>
      </c>
      <c r="J1322" s="7" t="str">
        <f>HYPERLINK("https://klvmarket.ru/catalog/avtoprinadlezhnosti/shchyetki-stekloochistitelya/shchyetki_stekloochistitelya_optix_peak/?oid=970","открыть")</f>
        <v>открыть</v>
      </c>
    </row>
    <row r="1323">
      <c r="A1323" s="0" t="inlineStr">
        <is>
          <t xml:space="preserve">Автопринадлежности › Щётки стеклоочистителя</t>
        </is>
      </c>
      <c r="B1323" s="0" t="inlineStr">
        <is>
          <t xml:space="preserve">PEAK</t>
        </is>
      </c>
      <c r="C1323" s="0" t="inlineStr">
        <is>
          <t xml:space="preserve">Щётки стеклоочистителя OPTIX PEAK</t>
        </is>
      </c>
      <c r="D1323" s="0" t="inlineStr">
        <is>
          <t xml:space="preserve">18"</t>
        </is>
      </c>
      <c r="E1323" s="4">
        <v>400</v>
      </c>
      <c r="G1323" s="0" t="inlineStr">
        <is>
          <t xml:space="preserve">В наличии</t>
        </is>
      </c>
      <c r="H1323" s="8">
        <v>26</v>
      </c>
      <c r="I1323" s="8">
        <v>40</v>
      </c>
      <c r="J1323" s="7" t="str">
        <f>HYPERLINK("https://klvmarket.ru/catalog/avtoprinadlezhnosti/shchyetki-stekloochistitelya/shchyetki_stekloochistitelya_optix_peak/?oid=971","открыть")</f>
        <v>открыть</v>
      </c>
    </row>
    <row r="1324">
      <c r="A1324" s="0" t="inlineStr">
        <is>
          <t xml:space="preserve">Автопринадлежности › Щётки стеклоочистителя</t>
        </is>
      </c>
      <c r="B1324" s="0" t="inlineStr">
        <is>
          <t xml:space="preserve">PEAK</t>
        </is>
      </c>
      <c r="C1324" s="0" t="inlineStr">
        <is>
          <t xml:space="preserve">Щётки стеклоочистителя OPTIX PEAK</t>
        </is>
      </c>
      <c r="D1324" s="0" t="inlineStr">
        <is>
          <t xml:space="preserve">19"</t>
        </is>
      </c>
      <c r="E1324" s="4">
        <v>400</v>
      </c>
      <c r="G1324" s="0" t="inlineStr">
        <is>
          <t xml:space="preserve">В наличии</t>
        </is>
      </c>
      <c r="H1324" s="8">
        <v>15</v>
      </c>
      <c r="I1324" s="8">
        <v>29</v>
      </c>
      <c r="J1324" s="7" t="str">
        <f>HYPERLINK("https://klvmarket.ru/catalog/avtoprinadlezhnosti/shchyetki-stekloochistitelya/shchyetki_stekloochistitelya_optix_peak/?oid=1724","открыть")</f>
        <v>открыть</v>
      </c>
    </row>
    <row r="1325">
      <c r="A1325" s="0" t="inlineStr">
        <is>
          <t xml:space="preserve">Автопринадлежности › Щётки стеклоочистителя</t>
        </is>
      </c>
      <c r="B1325" s="0" t="inlineStr">
        <is>
          <t xml:space="preserve">PEAK</t>
        </is>
      </c>
      <c r="C1325" s="0" t="inlineStr">
        <is>
          <t xml:space="preserve">Щётки стеклоочистителя OPTIX PEAK</t>
        </is>
      </c>
      <c r="D1325" s="0" t="inlineStr">
        <is>
          <t xml:space="preserve">28"</t>
        </is>
      </c>
      <c r="E1325" s="4">
        <v>520</v>
      </c>
      <c r="G1325" s="0" t="inlineStr">
        <is>
          <t xml:space="preserve">В наличии</t>
        </is>
      </c>
      <c r="H1325" s="8">
        <v>8</v>
      </c>
      <c r="I1325" s="8">
        <v>278</v>
      </c>
      <c r="J1325" s="7" t="str">
        <f>HYPERLINK("https://klvmarket.ru/catalog/avtoprinadlezhnosti/shchyetki-stekloochistitelya/shchyetki_stekloochistitelya_optix_peak/?oid=972","открыть")</f>
        <v>открыть</v>
      </c>
    </row>
    <row r="1326">
      <c r="A1326" s="0" t="inlineStr">
        <is>
          <t xml:space="preserve">Автопринадлежности › Щётки стеклоочистителя</t>
        </is>
      </c>
      <c r="B1326" s="0" t="inlineStr">
        <is>
          <t xml:space="preserve">PEAK</t>
        </is>
      </c>
      <c r="C1326" s="0" t="inlineStr">
        <is>
          <t xml:space="preserve">Щётки стеклоочистителя SNOW BEAST PEAK</t>
        </is>
      </c>
      <c r="D1326" s="0" t="inlineStr">
        <is>
          <t xml:space="preserve">13"</t>
        </is>
      </c>
      <c r="E1326" s="4">
        <v>390</v>
      </c>
      <c r="G1326" s="0" t="inlineStr">
        <is>
          <t xml:space="preserve">В наличии</t>
        </is>
      </c>
      <c r="H1326" s="8">
        <v>5</v>
      </c>
      <c r="I1326" s="8">
        <v>9</v>
      </c>
      <c r="J1326" s="7" t="str">
        <f>HYPERLINK("https://klvmarket.ru/catalog/avtoprinadlezhnosti/shchyetki-stekloochistitelya/shchyetki_stekloochistitelya_snow_beast_peak/?oid=1896","открыть")</f>
        <v>открыть</v>
      </c>
    </row>
    <row r="1327">
      <c r="A1327" s="0" t="inlineStr">
        <is>
          <t xml:space="preserve">Автопринадлежности › Щётки стеклоочистителя</t>
        </is>
      </c>
      <c r="B1327" s="0" t="inlineStr">
        <is>
          <t xml:space="preserve">PEAK</t>
        </is>
      </c>
      <c r="C1327" s="0" t="inlineStr">
        <is>
          <t xml:space="preserve">Щётки стеклоочистителя SNOW BEAST PEAK</t>
        </is>
      </c>
      <c r="D1327" s="0" t="inlineStr">
        <is>
          <t xml:space="preserve">14"</t>
        </is>
      </c>
      <c r="E1327" s="4">
        <v>390</v>
      </c>
      <c r="G1327" s="0" t="inlineStr">
        <is>
          <t xml:space="preserve">В наличии</t>
        </is>
      </c>
      <c r="H1327" s="8">
        <v>5</v>
      </c>
      <c r="J1327" s="7" t="str">
        <f>HYPERLINK("https://klvmarket.ru/catalog/avtoprinadlezhnosti/shchyetki-stekloochistitelya/shchyetki_stekloochistitelya_snow_beast_peak/?oid=1904","открыть")</f>
        <v>открыть</v>
      </c>
    </row>
    <row r="1328">
      <c r="A1328" s="0" t="inlineStr">
        <is>
          <t xml:space="preserve">Автопринадлежности › Щётки стеклоочистителя</t>
        </is>
      </c>
      <c r="B1328" s="0" t="inlineStr">
        <is>
          <t xml:space="preserve">PEAK</t>
        </is>
      </c>
      <c r="C1328" s="0" t="inlineStr">
        <is>
          <t xml:space="preserve">Щётки стеклоочистителя SNOW BEAST PEAK</t>
        </is>
      </c>
      <c r="D1328" s="0" t="inlineStr">
        <is>
          <t xml:space="preserve">15"</t>
        </is>
      </c>
      <c r="E1328" s="4">
        <v>390</v>
      </c>
      <c r="G1328" s="0" t="inlineStr">
        <is>
          <t xml:space="preserve">В наличии</t>
        </is>
      </c>
      <c r="H1328" s="8">
        <v>8</v>
      </c>
      <c r="I1328" s="8">
        <v>10</v>
      </c>
      <c r="J1328" s="7" t="str">
        <f>HYPERLINK("https://klvmarket.ru/catalog/avtoprinadlezhnosti/shchyetki-stekloochistitelya/shchyetki_stekloochistitelya_snow_beast_peak/?oid=1905","открыть")</f>
        <v>открыть</v>
      </c>
    </row>
    <row r="1329">
      <c r="A1329" s="0" t="inlineStr">
        <is>
          <t xml:space="preserve">Автопринадлежности › Щётки стеклоочистителя</t>
        </is>
      </c>
      <c r="B1329" s="0" t="inlineStr">
        <is>
          <t xml:space="preserve">PEAK</t>
        </is>
      </c>
      <c r="C1329" s="0" t="inlineStr">
        <is>
          <t xml:space="preserve">Щётки стеклоочистителя SNOW BEAST PEAK</t>
        </is>
      </c>
      <c r="D1329" s="0" t="inlineStr">
        <is>
          <t xml:space="preserve">17"</t>
        </is>
      </c>
      <c r="E1329" s="4">
        <v>400</v>
      </c>
      <c r="G1329" s="0" t="inlineStr">
        <is>
          <t xml:space="preserve">В наличии</t>
        </is>
      </c>
      <c r="H1329" s="8">
        <v>2</v>
      </c>
      <c r="I1329" s="8">
        <v>10</v>
      </c>
      <c r="J1329" s="7" t="str">
        <f>HYPERLINK("https://klvmarket.ru/catalog/avtoprinadlezhnosti/shchyetki-stekloochistitelya/shchyetki_stekloochistitelya_snow_beast_peak/?oid=1907","открыть")</f>
        <v>открыть</v>
      </c>
    </row>
    <row r="1330">
      <c r="A1330" s="0" t="inlineStr">
        <is>
          <t xml:space="preserve">Автопринадлежности › Щётки стеклоочистителя</t>
        </is>
      </c>
      <c r="B1330" s="0" t="inlineStr">
        <is>
          <t xml:space="preserve">PEAK</t>
        </is>
      </c>
      <c r="C1330" s="0" t="inlineStr">
        <is>
          <t xml:space="preserve">Щётки стеклоочистителя SNOW BEAST PEAK</t>
        </is>
      </c>
      <c r="D1330" s="0" t="inlineStr">
        <is>
          <t xml:space="preserve">20"</t>
        </is>
      </c>
      <c r="E1330" s="4">
        <v>420</v>
      </c>
      <c r="G1330" s="0" t="inlineStr">
        <is>
          <t xml:space="preserve">В наличии</t>
        </is>
      </c>
      <c r="I1330" s="8">
        <v>2</v>
      </c>
      <c r="J1330" s="7" t="str">
        <f>HYPERLINK("https://klvmarket.ru/catalog/avtoprinadlezhnosti/shchyetki-stekloochistitelya/shchyetki_stekloochistitelya_snow_beast_peak/?oid=1908","открыть")</f>
        <v>открыть</v>
      </c>
    </row>
    <row r="1331">
      <c r="A1331" s="0" t="inlineStr">
        <is>
          <t xml:space="preserve">Автопринадлежности › Щётки стеклоочистителя</t>
        </is>
      </c>
      <c r="B1331" s="0" t="inlineStr">
        <is>
          <t xml:space="preserve">PEAK</t>
        </is>
      </c>
      <c r="C1331" s="0" t="inlineStr">
        <is>
          <t xml:space="preserve">Щётки стеклоочистителя SNOW BEAST PEAK</t>
        </is>
      </c>
      <c r="D1331" s="0" t="inlineStr">
        <is>
          <t xml:space="preserve">21"</t>
        </is>
      </c>
      <c r="E1331" s="4">
        <v>645</v>
      </c>
      <c r="G1331" s="0" t="inlineStr">
        <is>
          <t xml:space="preserve">В наличии</t>
        </is>
      </c>
      <c r="J1331" s="7" t="str">
        <f>HYPERLINK("https://klvmarket.ru/catalog/avtoprinadlezhnosti/shchyetki-stekloochistitelya/shchyetki_stekloochistitelya_snow_beast_peak/?oid=1909","открыть")</f>
        <v>открыть</v>
      </c>
    </row>
    <row r="1332">
      <c r="A1332" s="0" t="inlineStr">
        <is>
          <t xml:space="preserve">Смазки</t>
        </is>
      </c>
      <c r="B1332" s="0" t="inlineStr">
        <is>
          <t xml:space="preserve">OTS</t>
        </is>
      </c>
      <c r="C1332" s="0" t="inlineStr">
        <is>
          <t xml:space="preserve">Пластичная смазка OTS HD 282 NLGI 2</t>
        </is>
      </c>
      <c r="D1332" s="0" t="inlineStr">
        <is>
          <t xml:space="preserve">1л</t>
        </is>
      </c>
      <c r="E1332" s="2" t="inlineStr">
        <is>
          <t xml:space="preserve">по запросу</t>
        </is>
      </c>
      <c r="G1332" s="0" t="inlineStr">
        <is>
          <t xml:space="preserve">По запросу</t>
        </is>
      </c>
      <c r="J1332" s="7" t="str">
        <f>HYPERLINK("https://klvmarket.ru/catalog/smazki/plastichnaya_smazka_ots_hd_282_nlgi_2/?oid=4128","открыть")</f>
        <v>открыть</v>
      </c>
    </row>
    <row r="1333">
      <c r="A1333" s="0" t="inlineStr">
        <is>
          <t xml:space="preserve">Смазки</t>
        </is>
      </c>
      <c r="B1333" s="0" t="inlineStr">
        <is>
          <t xml:space="preserve">OTS</t>
        </is>
      </c>
      <c r="C1333" s="0" t="inlineStr">
        <is>
          <t xml:space="preserve">Пластичная смазка OTS HD 282 NLGI 2</t>
        </is>
      </c>
      <c r="D1333" s="0" t="inlineStr">
        <is>
          <t xml:space="preserve">5л</t>
        </is>
      </c>
      <c r="E1333" s="2" t="inlineStr">
        <is>
          <t xml:space="preserve">по запросу</t>
        </is>
      </c>
      <c r="G1333" s="0" t="inlineStr">
        <is>
          <t xml:space="preserve">По запросу</t>
        </is>
      </c>
      <c r="J1333" s="7" t="str">
        <f>HYPERLINK("https://klvmarket.ru/catalog/smazki/plastichnaya_smazka_ots_hd_282_nlgi_2/?oid=4129","открыть")</f>
        <v>открыть</v>
      </c>
    </row>
    <row r="1334">
      <c r="A1334" s="0" t="inlineStr">
        <is>
          <t xml:space="preserve">Смазки</t>
        </is>
      </c>
      <c r="B1334" s="0" t="inlineStr">
        <is>
          <t xml:space="preserve">OTS</t>
        </is>
      </c>
      <c r="C1334" s="0" t="inlineStr">
        <is>
          <t xml:space="preserve">Пластичная смазка OTS HD 282 NLGI 2</t>
        </is>
      </c>
      <c r="D1334" s="0" t="inlineStr">
        <is>
          <t xml:space="preserve">20л</t>
        </is>
      </c>
      <c r="E1334" s="2" t="inlineStr">
        <is>
          <t xml:space="preserve">по запросу</t>
        </is>
      </c>
      <c r="G1334" s="0" t="inlineStr">
        <is>
          <t xml:space="preserve">По запросу</t>
        </is>
      </c>
      <c r="J1334" s="7" t="str">
        <f>HYPERLINK("https://klvmarket.ru/catalog/smazki/plastichnaya_smazka_ots_hd_282_nlgi_2/?oid=4130","открыть")</f>
        <v>открыть</v>
      </c>
    </row>
    <row r="1335">
      <c r="A1335" s="0" t="inlineStr">
        <is>
          <t xml:space="preserve">Смазки</t>
        </is>
      </c>
      <c r="B1335" s="0" t="inlineStr">
        <is>
          <t xml:space="preserve">OTS</t>
        </is>
      </c>
      <c r="C1335" s="0" t="inlineStr">
        <is>
          <t xml:space="preserve">Пластичная смазка OTS HD 282 NLGI 2</t>
        </is>
      </c>
      <c r="D1335" s="0" t="inlineStr">
        <is>
          <t xml:space="preserve">205л</t>
        </is>
      </c>
      <c r="E1335" s="2" t="inlineStr">
        <is>
          <t xml:space="preserve">по запросу</t>
        </is>
      </c>
      <c r="G1335" s="0" t="inlineStr">
        <is>
          <t xml:space="preserve">По запросу</t>
        </is>
      </c>
      <c r="J1335" s="7" t="str">
        <f>HYPERLINK("https://klvmarket.ru/catalog/smazki/plastichnaya_smazka_ots_hd_282_nlgi_2/?oid=4131","открыть")</f>
        <v>открыть</v>
      </c>
    </row>
    <row r="1336">
      <c r="A1336" s="0" t="inlineStr">
        <is>
          <t xml:space="preserve">Смазки</t>
        </is>
      </c>
      <c r="B1336" s="0" t="inlineStr">
        <is>
          <t xml:space="preserve">OTS</t>
        </is>
      </c>
      <c r="C1336" s="0" t="inlineStr">
        <is>
          <t xml:space="preserve">Пластичная смазка OTS HD 283 NLGI 2</t>
        </is>
      </c>
      <c r="D1336" s="0" t="inlineStr">
        <is>
          <t xml:space="preserve">1л</t>
        </is>
      </c>
      <c r="E1336" s="2" t="inlineStr">
        <is>
          <t xml:space="preserve">по запросу</t>
        </is>
      </c>
      <c r="G1336" s="0" t="inlineStr">
        <is>
          <t xml:space="preserve">По запросу</t>
        </is>
      </c>
      <c r="J1336" s="7" t="str">
        <f>HYPERLINK("https://klvmarket.ru/catalog/smazki/plastichnaya_smazka_ots_hd_283_nlgi_2/?oid=4133","открыть")</f>
        <v>открыть</v>
      </c>
    </row>
    <row r="1337">
      <c r="A1337" s="0" t="inlineStr">
        <is>
          <t xml:space="preserve">Смазки</t>
        </is>
      </c>
      <c r="B1337" s="0" t="inlineStr">
        <is>
          <t xml:space="preserve">OTS</t>
        </is>
      </c>
      <c r="C1337" s="0" t="inlineStr">
        <is>
          <t xml:space="preserve">Пластичная смазка OTS HD 283 NLGI 2</t>
        </is>
      </c>
      <c r="D1337" s="0" t="inlineStr">
        <is>
          <t xml:space="preserve">5л</t>
        </is>
      </c>
      <c r="E1337" s="2" t="inlineStr">
        <is>
          <t xml:space="preserve">по запросу</t>
        </is>
      </c>
      <c r="G1337" s="0" t="inlineStr">
        <is>
          <t xml:space="preserve">По запросу</t>
        </is>
      </c>
      <c r="J1337" s="7" t="str">
        <f>HYPERLINK("https://klvmarket.ru/catalog/smazki/plastichnaya_smazka_ots_hd_283_nlgi_2/?oid=4134","открыть")</f>
        <v>открыть</v>
      </c>
    </row>
    <row r="1338">
      <c r="A1338" s="0" t="inlineStr">
        <is>
          <t xml:space="preserve">Смазки</t>
        </is>
      </c>
      <c r="B1338" s="0" t="inlineStr">
        <is>
          <t xml:space="preserve">OTS</t>
        </is>
      </c>
      <c r="C1338" s="0" t="inlineStr">
        <is>
          <t xml:space="preserve">Пластичная смазка OTS HD 283 NLGI 2</t>
        </is>
      </c>
      <c r="D1338" s="0" t="inlineStr">
        <is>
          <t xml:space="preserve">20л</t>
        </is>
      </c>
      <c r="E1338" s="2" t="inlineStr">
        <is>
          <t xml:space="preserve">по запросу</t>
        </is>
      </c>
      <c r="G1338" s="0" t="inlineStr">
        <is>
          <t xml:space="preserve">По запросу</t>
        </is>
      </c>
      <c r="J1338" s="7" t="str">
        <f>HYPERLINK("https://klvmarket.ru/catalog/smazki/plastichnaya_smazka_ots_hd_283_nlgi_2/?oid=4135","открыть")</f>
        <v>открыть</v>
      </c>
    </row>
    <row r="1339">
      <c r="A1339" s="0" t="inlineStr">
        <is>
          <t xml:space="preserve">Смазки</t>
        </is>
      </c>
      <c r="B1339" s="0" t="inlineStr">
        <is>
          <t xml:space="preserve">OTS</t>
        </is>
      </c>
      <c r="C1339" s="0" t="inlineStr">
        <is>
          <t xml:space="preserve">Пластичная смазка OTS HD 283 NLGI 2</t>
        </is>
      </c>
      <c r="D1339" s="0" t="inlineStr">
        <is>
          <t xml:space="preserve">205л</t>
        </is>
      </c>
      <c r="E1339" s="2" t="inlineStr">
        <is>
          <t xml:space="preserve">по запросу</t>
        </is>
      </c>
      <c r="G1339" s="0" t="inlineStr">
        <is>
          <t xml:space="preserve">По запросу</t>
        </is>
      </c>
      <c r="J1339" s="7" t="str">
        <f>HYPERLINK("https://klvmarket.ru/catalog/smazki/plastichnaya_smazka_ots_hd_283_nlgi_2/?oid=4136","открыть")</f>
        <v>открыть</v>
      </c>
    </row>
    <row r="1340">
      <c r="A1340" s="0" t="inlineStr">
        <is>
          <t xml:space="preserve">Смазки</t>
        </is>
      </c>
      <c r="B1340" s="0" t="inlineStr">
        <is>
          <t xml:space="preserve">OTS</t>
        </is>
      </c>
      <c r="C1340" s="0" t="inlineStr">
        <is>
          <t xml:space="preserve">Пластичная смазка OTS HD 288 NLGI 0</t>
        </is>
      </c>
      <c r="D1340" s="0" t="inlineStr">
        <is>
          <t xml:space="preserve">1л</t>
        </is>
      </c>
      <c r="E1340" s="2" t="inlineStr">
        <is>
          <t xml:space="preserve">по запросу</t>
        </is>
      </c>
      <c r="G1340" s="0" t="inlineStr">
        <is>
          <t xml:space="preserve">По запросу</t>
        </is>
      </c>
      <c r="J1340" s="7" t="str">
        <f>HYPERLINK("https://klvmarket.ru/catalog/smazki/plastichnaya_smazka_ots_hd_288_nlgi_0/?oid=4138","открыть")</f>
        <v>открыть</v>
      </c>
    </row>
    <row r="1341">
      <c r="A1341" s="0" t="inlineStr">
        <is>
          <t xml:space="preserve">Смазки</t>
        </is>
      </c>
      <c r="B1341" s="0" t="inlineStr">
        <is>
          <t xml:space="preserve">OTS</t>
        </is>
      </c>
      <c r="C1341" s="0" t="inlineStr">
        <is>
          <t xml:space="preserve">Пластичная смазка OTS HD 288 NLGI 0</t>
        </is>
      </c>
      <c r="D1341" s="0" t="inlineStr">
        <is>
          <t xml:space="preserve">5л</t>
        </is>
      </c>
      <c r="E1341" s="2" t="inlineStr">
        <is>
          <t xml:space="preserve">по запросу</t>
        </is>
      </c>
      <c r="G1341" s="0" t="inlineStr">
        <is>
          <t xml:space="preserve">По запросу</t>
        </is>
      </c>
      <c r="J1341" s="7" t="str">
        <f>HYPERLINK("https://klvmarket.ru/catalog/smazki/plastichnaya_smazka_ots_hd_288_nlgi_0/?oid=4139","открыть")</f>
        <v>открыть</v>
      </c>
    </row>
    <row r="1342">
      <c r="A1342" s="0" t="inlineStr">
        <is>
          <t xml:space="preserve">Смазки</t>
        </is>
      </c>
      <c r="B1342" s="0" t="inlineStr">
        <is>
          <t xml:space="preserve">OTS</t>
        </is>
      </c>
      <c r="C1342" s="0" t="inlineStr">
        <is>
          <t xml:space="preserve">Пластичная смазка OTS HD 288 NLGI 0</t>
        </is>
      </c>
      <c r="D1342" s="0" t="inlineStr">
        <is>
          <t xml:space="preserve">20л</t>
        </is>
      </c>
      <c r="E1342" s="2" t="inlineStr">
        <is>
          <t xml:space="preserve">по запросу</t>
        </is>
      </c>
      <c r="G1342" s="0" t="inlineStr">
        <is>
          <t xml:space="preserve">По запросу</t>
        </is>
      </c>
      <c r="J1342" s="7" t="str">
        <f>HYPERLINK("https://klvmarket.ru/catalog/smazki/plastichnaya_smazka_ots_hd_288_nlgi_0/?oid=4140","открыть")</f>
        <v>открыть</v>
      </c>
    </row>
    <row r="1343">
      <c r="A1343" s="0" t="inlineStr">
        <is>
          <t xml:space="preserve">Смазки</t>
        </is>
      </c>
      <c r="B1343" s="0" t="inlineStr">
        <is>
          <t xml:space="preserve">OTS</t>
        </is>
      </c>
      <c r="C1343" s="0" t="inlineStr">
        <is>
          <t xml:space="preserve">Пластичная смазка OTS HD 288 NLGI 0</t>
        </is>
      </c>
      <c r="D1343" s="0" t="inlineStr">
        <is>
          <t xml:space="preserve">205л</t>
        </is>
      </c>
      <c r="E1343" s="2" t="inlineStr">
        <is>
          <t xml:space="preserve">по запросу</t>
        </is>
      </c>
      <c r="G1343" s="0" t="inlineStr">
        <is>
          <t xml:space="preserve">По запросу</t>
        </is>
      </c>
      <c r="J1343" s="7" t="str">
        <f>HYPERLINK("https://klvmarket.ru/catalog/smazki/plastichnaya_smazka_ots_hd_288_nlgi_0/?oid=4141","открыть")</f>
        <v>открыть</v>
      </c>
    </row>
    <row r="1344">
      <c r="A1344" s="0" t="inlineStr">
        <is>
          <t xml:space="preserve">Смазки</t>
        </is>
      </c>
      <c r="B1344" s="0" t="inlineStr">
        <is>
          <t xml:space="preserve">OTS</t>
        </is>
      </c>
      <c r="C1344" s="0" t="inlineStr">
        <is>
          <t xml:space="preserve">Смазка JetWAX 4004</t>
        </is>
      </c>
      <c r="D1344" s="0" t="inlineStr">
        <is>
          <t xml:space="preserve">1л</t>
        </is>
      </c>
      <c r="E1344" s="2" t="inlineStr">
        <is>
          <t xml:space="preserve">по запросу</t>
        </is>
      </c>
      <c r="G1344" s="0" t="inlineStr">
        <is>
          <t xml:space="preserve">По запросу</t>
        </is>
      </c>
      <c r="I1344" s="8">
        <v>120</v>
      </c>
      <c r="J1344" s="7" t="str">
        <f>HYPERLINK("https://klvmarket.ru/catalog/smazki/smazka_jetwax_4004/?oid=4120","открыть")</f>
        <v>открыть</v>
      </c>
    </row>
    <row r="1345">
      <c r="A1345" s="0" t="inlineStr">
        <is>
          <t xml:space="preserve">Смазки</t>
        </is>
      </c>
      <c r="B1345" s="0" t="inlineStr">
        <is>
          <t xml:space="preserve">OTS</t>
        </is>
      </c>
      <c r="C1345" s="0" t="inlineStr">
        <is>
          <t xml:space="preserve">Смазка JetWAX 4004</t>
        </is>
      </c>
      <c r="D1345" s="0" t="inlineStr">
        <is>
          <t xml:space="preserve">4л</t>
        </is>
      </c>
      <c r="E1345" s="2" t="inlineStr">
        <is>
          <t xml:space="preserve">по запросу</t>
        </is>
      </c>
      <c r="G1345" s="0" t="inlineStr">
        <is>
          <t xml:space="preserve">По запросу</t>
        </is>
      </c>
      <c r="I1345" s="8">
        <v>10</v>
      </c>
      <c r="J1345" s="7" t="str">
        <f>HYPERLINK("https://klvmarket.ru/catalog/smazki/smazka_jetwax_4004/?oid=4121","открыть")</f>
        <v>открыть</v>
      </c>
    </row>
    <row r="1346">
      <c r="A1346" s="0" t="inlineStr">
        <is>
          <t xml:space="preserve">Смазки</t>
        </is>
      </c>
      <c r="B1346" s="0" t="inlineStr">
        <is>
          <t xml:space="preserve">OTS</t>
        </is>
      </c>
      <c r="C1346" s="0" t="inlineStr">
        <is>
          <t xml:space="preserve">Смазка JetWAX 4004</t>
        </is>
      </c>
      <c r="D1346" s="0" t="inlineStr">
        <is>
          <t xml:space="preserve">210л</t>
        </is>
      </c>
      <c r="E1346" s="2" t="inlineStr">
        <is>
          <t xml:space="preserve">по запросу</t>
        </is>
      </c>
      <c r="G1346" s="0" t="inlineStr">
        <is>
          <t xml:space="preserve">По запросу</t>
        </is>
      </c>
      <c r="I1346" s="8">
        <v>2</v>
      </c>
      <c r="J1346" s="7" t="str">
        <f>HYPERLINK("https://klvmarket.ru/catalog/smazki/smazka_jetwax_4004/?oid=4122","открыть")</f>
        <v>открыть</v>
      </c>
    </row>
    <row r="1347">
      <c r="A1347" s="0" t="inlineStr">
        <is>
          <t xml:space="preserve">Смазки</t>
        </is>
      </c>
      <c r="B1347" s="0" t="inlineStr">
        <is>
          <t xml:space="preserve">WAXOYL</t>
        </is>
      </c>
      <c r="C1347" s="0" t="inlineStr">
        <is>
          <t xml:space="preserve">Смазка WAXOYL BLACK 4004 (JCB)</t>
        </is>
      </c>
      <c r="D1347" s="0" t="inlineStr">
        <is>
          <t xml:space="preserve">5л</t>
        </is>
      </c>
      <c r="E1347" s="2" t="inlineStr">
        <is>
          <t xml:space="preserve">по запросу</t>
        </is>
      </c>
      <c r="G1347" s="0" t="inlineStr">
        <is>
          <t xml:space="preserve">По запросу</t>
        </is>
      </c>
      <c r="J1347" s="7" t="str">
        <f>HYPERLINK("https://klvmarket.ru/catalog/smazki/smazka_waxoyl_black_4004_jcb/?oid=4126","открыть")</f>
        <v>открыть</v>
      </c>
    </row>
    <row r="1348">
      <c r="A1348" s="0" t="inlineStr">
        <is>
          <t xml:space="preserve">Смазки › Многоцелевые</t>
        </is>
      </c>
      <c r="B1348" s="0" t="inlineStr">
        <is>
          <t xml:space="preserve">ARGO</t>
        </is>
      </c>
      <c r="C1348" s="0" t="inlineStr">
        <is>
          <t xml:space="preserve">Смазка Elit X EP0 (Элит Икс) ARGO</t>
        </is>
      </c>
      <c r="D1348" s="0" t="inlineStr">
        <is>
          <t xml:space="preserve">17кг</t>
        </is>
      </c>
      <c r="E1348" s="4">
        <v>13890</v>
      </c>
      <c r="F1348" s="6">
        <v>817</v>
      </c>
      <c r="G1348" s="0" t="inlineStr">
        <is>
          <t xml:space="preserve">По запросу</t>
        </is>
      </c>
      <c r="H1348" s="8">
        <v>5</v>
      </c>
      <c r="J1348" s="7" t="str">
        <f>HYPERLINK("https://klvmarket.ru/catalog/smazki/mnogotselevye/smazka_elit_x_ep0_elit_iks_argo/?oid=4313","открыть")</f>
        <v>открыть</v>
      </c>
    </row>
    <row r="1349">
      <c r="A1349" s="0" t="inlineStr">
        <is>
          <t xml:space="preserve">Смазки › Многоцелевые</t>
        </is>
      </c>
      <c r="B1349" s="0" t="inlineStr">
        <is>
          <t xml:space="preserve">ARGO</t>
        </is>
      </c>
      <c r="C1349" s="0" t="inlineStr">
        <is>
          <t xml:space="preserve">Смазка Elit X EP0 (Элит Икс) ARGO</t>
        </is>
      </c>
      <c r="D1349" s="0" t="inlineStr">
        <is>
          <t xml:space="preserve">175кг</t>
        </is>
      </c>
      <c r="E1349" s="4">
        <v>139350</v>
      </c>
      <c r="F1349" s="6">
        <v>796</v>
      </c>
      <c r="G1349" s="0" t="inlineStr">
        <is>
          <t xml:space="preserve">По запросу</t>
        </is>
      </c>
      <c r="H1349" s="8">
        <v>3</v>
      </c>
      <c r="J1349" s="7" t="str">
        <f>HYPERLINK("https://klvmarket.ru/catalog/smazki/mnogotselevye/smazka_elit_x_ep0_elit_iks_argo/?oid=4312","открыть")</f>
        <v>открыть</v>
      </c>
    </row>
    <row r="1350">
      <c r="A1350" s="0" t="inlineStr">
        <is>
          <t xml:space="preserve">Смазки › Многоцелевые</t>
        </is>
      </c>
      <c r="B1350" s="0" t="inlineStr">
        <is>
          <t xml:space="preserve">ARGO</t>
        </is>
      </c>
      <c r="C1350" s="0" t="inlineStr">
        <is>
          <t xml:space="preserve">Смазка Elit X EP1 (Элит Икс) ARGO</t>
        </is>
      </c>
      <c r="D1350" s="0" t="inlineStr">
        <is>
          <t xml:space="preserve">0,370кг</t>
        </is>
      </c>
      <c r="E1350" s="4">
        <v>405</v>
      </c>
      <c r="F1350" s="6">
        <v>1095</v>
      </c>
      <c r="G1350" s="0" t="inlineStr">
        <is>
          <t xml:space="preserve">По запросу</t>
        </is>
      </c>
      <c r="H1350" s="8">
        <v>39</v>
      </c>
      <c r="J1350" s="7" t="str">
        <f>HYPERLINK("https://klvmarket.ru/catalog/smazki/mnogotselevye/smazka_elit_x_ep1_elit_iks_argo/?oid=4310","открыть")</f>
        <v>открыть</v>
      </c>
    </row>
    <row r="1351">
      <c r="A1351" s="0" t="inlineStr">
        <is>
          <t xml:space="preserve">Смазки › Многоцелевые</t>
        </is>
      </c>
      <c r="B1351" s="0" t="inlineStr">
        <is>
          <t xml:space="preserve">ARGO</t>
        </is>
      </c>
      <c r="C1351" s="0" t="inlineStr">
        <is>
          <t xml:space="preserve">Смазка Elit X EP1 (Элит Икс) ARGO</t>
        </is>
      </c>
      <c r="D1351" s="0" t="inlineStr">
        <is>
          <t xml:space="preserve">18кг</t>
        </is>
      </c>
      <c r="E1351" s="4">
        <v>14700</v>
      </c>
      <c r="F1351" s="6">
        <v>817</v>
      </c>
      <c r="G1351" s="0" t="inlineStr">
        <is>
          <t xml:space="preserve">По запросу</t>
        </is>
      </c>
      <c r="H1351" s="8">
        <v>19</v>
      </c>
      <c r="J1351" s="7" t="str">
        <f>HYPERLINK("https://klvmarket.ru/catalog/smazki/mnogotselevye/smazka_elit_x_ep1_elit_iks_argo/?oid=4309","открыть")</f>
        <v>открыть</v>
      </c>
    </row>
    <row r="1352">
      <c r="A1352" s="0" t="inlineStr">
        <is>
          <t xml:space="preserve">Смазки › Многоцелевые</t>
        </is>
      </c>
      <c r="B1352" s="0" t="inlineStr">
        <is>
          <t xml:space="preserve">ARGO</t>
        </is>
      </c>
      <c r="C1352" s="0" t="inlineStr">
        <is>
          <t xml:space="preserve">Смазка Elit X EP1 (Элит Икс) ARGO</t>
        </is>
      </c>
      <c r="D1352" s="0" t="inlineStr">
        <is>
          <t xml:space="preserve">180кг</t>
        </is>
      </c>
      <c r="E1352" s="4">
        <v>143400</v>
      </c>
      <c r="F1352" s="6">
        <v>797</v>
      </c>
      <c r="G1352" s="0" t="inlineStr">
        <is>
          <t xml:space="preserve">По запросу</t>
        </is>
      </c>
      <c r="H1352" s="8">
        <v>6</v>
      </c>
      <c r="J1352" s="7" t="str">
        <f>HYPERLINK("https://klvmarket.ru/catalog/smazki/mnogotselevye/smazka_elit_x_ep1_elit_iks_argo/?oid=4308","открыть")</f>
        <v>открыть</v>
      </c>
    </row>
    <row r="1353">
      <c r="A1353" s="0" t="inlineStr">
        <is>
          <t xml:space="preserve">Смазки › Многоцелевые</t>
        </is>
      </c>
      <c r="B1353" s="0" t="inlineStr">
        <is>
          <t xml:space="preserve">ARGO</t>
        </is>
      </c>
      <c r="C1353" s="0" t="inlineStr">
        <is>
          <t xml:space="preserve">Смазка Elit X EP2 (Элит Икс) ARGO</t>
        </is>
      </c>
      <c r="D1353" s="0" t="inlineStr">
        <is>
          <t xml:space="preserve">0,370кг</t>
        </is>
      </c>
      <c r="E1353" s="4">
        <v>395</v>
      </c>
      <c r="F1353" s="6">
        <v>1068</v>
      </c>
      <c r="G1353" s="0" t="inlineStr">
        <is>
          <t xml:space="preserve">По запросу</t>
        </is>
      </c>
      <c r="J1353" s="7" t="str">
        <f>HYPERLINK("https://klvmarket.ru/catalog/smazki/mnogotselevye/smazka_elit_x_ep2_tuba_kartridzh_0_37_kg_elit_iks_argo/?oid=4235","открыть")</f>
        <v>открыть</v>
      </c>
    </row>
    <row r="1354">
      <c r="A1354" s="0" t="inlineStr">
        <is>
          <t xml:space="preserve">Смазки › Многоцелевые</t>
        </is>
      </c>
      <c r="B1354" s="0" t="inlineStr">
        <is>
          <t xml:space="preserve">ARGO</t>
        </is>
      </c>
      <c r="C1354" s="0" t="inlineStr">
        <is>
          <t xml:space="preserve">Смазка Elit X EP2 (Элит Икс) ARGO</t>
        </is>
      </c>
      <c r="D1354" s="0" t="inlineStr">
        <is>
          <t xml:space="preserve">18кг</t>
        </is>
      </c>
      <c r="E1354" s="4">
        <v>14625</v>
      </c>
      <c r="F1354" s="6">
        <v>813</v>
      </c>
      <c r="G1354" s="0" t="inlineStr">
        <is>
          <t xml:space="preserve">По запросу</t>
        </is>
      </c>
      <c r="J1354" s="7" t="str">
        <f>HYPERLINK("https://klvmarket.ru/catalog/smazki/mnogotselevye/smazka_elit_x_ep2_tuba_kartridzh_0_37_kg_elit_iks_argo/?oid=4236","открыть")</f>
        <v>открыть</v>
      </c>
    </row>
    <row r="1355">
      <c r="A1355" s="0" t="inlineStr">
        <is>
          <t xml:space="preserve">Смазки › Многоцелевые</t>
        </is>
      </c>
      <c r="B1355" s="0" t="inlineStr">
        <is>
          <t xml:space="preserve">ARGO</t>
        </is>
      </c>
      <c r="C1355" s="0" t="inlineStr">
        <is>
          <t xml:space="preserve">Смазка Elit X EP2 (Элит Икс) ARGO</t>
        </is>
      </c>
      <c r="D1355" s="0" t="inlineStr">
        <is>
          <t xml:space="preserve">180кг</t>
        </is>
      </c>
      <c r="E1355" s="4">
        <v>140400</v>
      </c>
      <c r="F1355" s="6">
        <v>780</v>
      </c>
      <c r="G1355" s="0" t="inlineStr">
        <is>
          <t xml:space="preserve">По запросу</t>
        </is>
      </c>
      <c r="J1355" s="7" t="str">
        <f>HYPERLINK("https://klvmarket.ru/catalog/smazki/mnogotselevye/smazka_elit_x_ep2_tuba_kartridzh_0_37_kg_elit_iks_argo/?oid=4237","открыть")</f>
        <v>открыть</v>
      </c>
    </row>
    <row r="1356">
      <c r="A1356" s="0" t="inlineStr">
        <is>
          <t xml:space="preserve">Смазки › Многоцелевые</t>
        </is>
      </c>
      <c r="B1356" s="0" t="inlineStr">
        <is>
          <t xml:space="preserve">OILWAY</t>
        </is>
      </c>
      <c r="C1356" s="0" t="inlineStr">
        <is>
          <t xml:space="preserve">Смазка литиевая многоцелевая с пакетом присадок EP-0 ; EP-00 Oilway Lithium Grease</t>
        </is>
      </c>
      <c r="D1356" s="0" t="inlineStr">
        <is>
          <t xml:space="preserve">17кг</t>
        </is>
      </c>
      <c r="E1356" s="4">
        <v>8800</v>
      </c>
      <c r="F1356" s="6">
        <v>518</v>
      </c>
      <c r="G1356" s="0" t="inlineStr">
        <is>
          <t xml:space="preserve">В наличии</t>
        </is>
      </c>
      <c r="H1356" s="8">
        <v>6</v>
      </c>
      <c r="J1356" s="7" t="str">
        <f>HYPERLINK("https://klvmarket.ru/catalog/smazki/mnogotselevye/smazka_litievaya_mnogotselevaya_s_paketom_prisadok_ep_0_ep_00_oilway_lithium_grease_/?oid=3634","открыть")</f>
        <v>открыть</v>
      </c>
    </row>
    <row r="1357">
      <c r="A1357" s="0" t="inlineStr">
        <is>
          <t xml:space="preserve">Смазки › Многоцелевые</t>
        </is>
      </c>
      <c r="B1357" s="0" t="inlineStr">
        <is>
          <t xml:space="preserve">OILWAY</t>
        </is>
      </c>
      <c r="C1357" s="0" t="inlineStr">
        <is>
          <t xml:space="preserve">Смазка литиевая многоцелевая с пакетом присадок EP-0 ; EP-00 Oilway Lithium Grease</t>
        </is>
      </c>
      <c r="D1357" s="0" t="inlineStr">
        <is>
          <t xml:space="preserve">17кг</t>
        </is>
      </c>
      <c r="E1357" s="4">
        <v>9000</v>
      </c>
      <c r="F1357" s="6">
        <v>529</v>
      </c>
      <c r="G1357" s="0" t="inlineStr">
        <is>
          <t xml:space="preserve">В наличии</t>
        </is>
      </c>
      <c r="H1357" s="8">
        <v>8</v>
      </c>
      <c r="J1357" s="7" t="str">
        <f>HYPERLINK("https://klvmarket.ru/catalog/smazki/mnogotselevye/smazka_litievaya_mnogotselevaya_s_paketom_prisadok_ep_0_ep_00_oilway_lithium_grease_/?oid=3635","открыть")</f>
        <v>открыть</v>
      </c>
    </row>
    <row r="1358">
      <c r="A1358" s="0" t="inlineStr">
        <is>
          <t xml:space="preserve">Смазки › Многоцелевые</t>
        </is>
      </c>
      <c r="B1358" s="0" t="inlineStr">
        <is>
          <t xml:space="preserve">ГлавСмаз</t>
        </is>
      </c>
      <c r="C1358" s="0" t="inlineStr">
        <is>
          <t xml:space="preserve">Смазка Литол-24 ГлавСмаз Премиум</t>
        </is>
      </c>
      <c r="D1358" s="0" t="inlineStr">
        <is>
          <t xml:space="preserve">4кг/3,78л</t>
        </is>
      </c>
      <c r="E1358" s="4">
        <v>1680</v>
      </c>
      <c r="G1358" s="0" t="inlineStr">
        <is>
          <t xml:space="preserve">Нет в наличии</t>
        </is>
      </c>
      <c r="H1358" s="8">
        <v>1</v>
      </c>
      <c r="J1358" s="7" t="str">
        <f>HYPERLINK("https://klvmarket.ru/catalog/smazki/mnogotselevye/smazka_litol_24_glavsmaz/?oid=4162","открыть")</f>
        <v>открыть</v>
      </c>
    </row>
    <row r="1359">
      <c r="A1359" s="0" t="inlineStr">
        <is>
          <t xml:space="preserve">Смазки › Многоцелевые</t>
        </is>
      </c>
      <c r="B1359" s="0" t="inlineStr">
        <is>
          <t xml:space="preserve">ГлавСмаз</t>
        </is>
      </c>
      <c r="C1359" s="0" t="inlineStr">
        <is>
          <t xml:space="preserve">Смазка Литол-24 Роснефть</t>
        </is>
      </c>
      <c r="D1359" s="0" t="inlineStr">
        <is>
          <t xml:space="preserve">18кг</t>
        </is>
      </c>
      <c r="E1359" s="4">
        <v>9840</v>
      </c>
      <c r="F1359" s="6">
        <v>547</v>
      </c>
      <c r="G1359" s="0" t="inlineStr">
        <is>
          <t xml:space="preserve">В наличии</t>
        </is>
      </c>
      <c r="H1359" s="8">
        <v>28</v>
      </c>
      <c r="J1359" s="7" t="str">
        <f>HYPERLINK("https://klvmarket.ru/catalog/smazki/mnogotselevye/smazka_litol_24_rosneft/?oid=4200","открыть")</f>
        <v>открыть</v>
      </c>
    </row>
    <row r="1360">
      <c r="A1360" s="0" t="inlineStr">
        <is>
          <t xml:space="preserve">Смазки › Многоцелевые</t>
        </is>
      </c>
      <c r="B1360" s="0" t="inlineStr">
        <is>
          <t xml:space="preserve">Whitemore</t>
        </is>
      </c>
      <c r="C1360" s="0" t="inlineStr">
        <is>
          <t xml:space="preserve">Смазка многоцелевая Caliber XR-1 Whitmore's</t>
        </is>
      </c>
      <c r="E1360" s="4">
        <v>8000</v>
      </c>
      <c r="H1360" s="8">
        <v>2</v>
      </c>
      <c r="I1360" s="8">
        <v>5</v>
      </c>
      <c r="J1360" s="7" t="str">
        <f>HYPERLINK("https://klvmarket.ru/catalog/smazki/mnogotselevye/whitmore-s-caliber-5m-3-mos2/?oid=4175","открыть")</f>
        <v>открыть</v>
      </c>
    </row>
    <row r="1361">
      <c r="A1361" s="0" t="inlineStr">
        <is>
          <t xml:space="preserve">Смазки › Многоцелевые</t>
        </is>
      </c>
      <c r="B1361" s="0" t="inlineStr">
        <is>
          <t xml:space="preserve">PEAK</t>
        </is>
      </c>
      <c r="C1361" s="0" t="inlineStr">
        <is>
          <t xml:space="preserve">Смазка многоцелевая ETNA ЕР 1 PEAK</t>
        </is>
      </c>
      <c r="D1361" s="0" t="inlineStr">
        <is>
          <t xml:space="preserve">18кг</t>
        </is>
      </c>
      <c r="E1361" s="4">
        <v>18000</v>
      </c>
      <c r="F1361" s="6">
        <v>1000</v>
      </c>
      <c r="G1361" s="0" t="inlineStr">
        <is>
          <t xml:space="preserve">По запросу</t>
        </is>
      </c>
      <c r="H1361" s="8">
        <v>2</v>
      </c>
      <c r="I1361" s="8">
        <v>6</v>
      </c>
      <c r="J1361" s="7" t="str">
        <f>HYPERLINK("https://klvmarket.ru/catalog/smazki/mnogotselevye/etna-er-1/?oid=1111","открыть")</f>
        <v>открыть</v>
      </c>
    </row>
    <row r="1362">
      <c r="A1362" s="0" t="inlineStr">
        <is>
          <t xml:space="preserve">Смазки › Многоцелевые</t>
        </is>
      </c>
      <c r="B1362" s="0" t="inlineStr">
        <is>
          <t xml:space="preserve">PEAK</t>
        </is>
      </c>
      <c r="C1362" s="0" t="inlineStr">
        <is>
          <t xml:space="preserve">Смазка многоцелевая Etna™ LX PEAK®</t>
        </is>
      </c>
      <c r="D1362" s="0" t="inlineStr">
        <is>
          <t xml:space="preserve">0,390кг</t>
        </is>
      </c>
      <c r="E1362" s="4">
        <v>550</v>
      </c>
      <c r="F1362" s="6">
        <v>1410</v>
      </c>
      <c r="G1362" s="0" t="inlineStr">
        <is>
          <t xml:space="preserve">Нет в наличии</t>
        </is>
      </c>
      <c r="H1362" s="8">
        <v>7</v>
      </c>
      <c r="J1362" s="7" t="str">
        <f>HYPERLINK("https://klvmarket.ru/catalog/smazki/mnogotselevye/smazka_mnogotselevaya_etna_lx_peak/?oid=2201","открыть")</f>
        <v>открыть</v>
      </c>
    </row>
    <row r="1363">
      <c r="A1363" s="0" t="inlineStr">
        <is>
          <t xml:space="preserve">Смазки › Многоцелевые</t>
        </is>
      </c>
      <c r="B1363" s="0" t="inlineStr">
        <is>
          <t xml:space="preserve">TOTACHI</t>
        </is>
      </c>
      <c r="C1363" s="0" t="inlineStr">
        <is>
          <t xml:space="preserve">Смазка многоцелевая Lithium Grease EP 1,2 TOTACHI® синяя</t>
        </is>
      </c>
      <c r="D1363" s="0" t="inlineStr">
        <is>
          <t xml:space="preserve">0,397кг</t>
        </is>
      </c>
      <c r="E1363" s="4">
        <v>650</v>
      </c>
      <c r="F1363" s="6">
        <v>1637</v>
      </c>
      <c r="G1363" s="0" t="inlineStr">
        <is>
          <t xml:space="preserve">В наличии</t>
        </is>
      </c>
      <c r="H1363" s="8">
        <v>45</v>
      </c>
      <c r="J1363" s="7" t="str">
        <f>HYPERLINK("https://klvmarket.ru/catalog/smazki/mnogotselevye/smazka_mnogotselevaya_lithium_grease_ep_1_2_totachi/?oid=2438","открыть")</f>
        <v>открыть</v>
      </c>
    </row>
    <row r="1364">
      <c r="A1364" s="0" t="inlineStr">
        <is>
          <t xml:space="preserve">Смазки › Многоцелевые</t>
        </is>
      </c>
      <c r="B1364" s="0" t="inlineStr">
        <is>
          <t xml:space="preserve">TOTACHI</t>
        </is>
      </c>
      <c r="C1364" s="0" t="inlineStr">
        <is>
          <t xml:space="preserve">Смазка многоцелевая Lithium Grease EP 1,2 TOTACHI® синяя</t>
        </is>
      </c>
      <c r="D1364" s="0" t="inlineStr">
        <is>
          <t xml:space="preserve">15,9кг</t>
        </is>
      </c>
      <c r="E1364" s="4">
        <v>14500</v>
      </c>
      <c r="F1364" s="6">
        <v>912</v>
      </c>
      <c r="G1364" s="0" t="inlineStr">
        <is>
          <t xml:space="preserve">В наличии</t>
        </is>
      </c>
      <c r="H1364" s="8">
        <v>3</v>
      </c>
      <c r="J1364" s="7" t="str">
        <f>HYPERLINK("https://klvmarket.ru/catalog/smazki/mnogotselevye/smazka_mnogotselevaya_lithium_grease_ep_1_2_totachi/?oid=2439","открыть")</f>
        <v>открыть</v>
      </c>
    </row>
    <row r="1365">
      <c r="A1365" s="0" t="inlineStr">
        <is>
          <t xml:space="preserve">Смазки › Многоцелевые</t>
        </is>
      </c>
      <c r="B1365" s="0" t="inlineStr">
        <is>
          <t xml:space="preserve">TOTACHI</t>
        </is>
      </c>
      <c r="C1365" s="0" t="inlineStr">
        <is>
          <t xml:space="preserve">Смазка многоцелевая Moly Grease EP 1,2 TOTACHI® черная</t>
        </is>
      </c>
      <c r="D1365" s="0" t="inlineStr">
        <is>
          <t xml:space="preserve">0,100кг</t>
        </is>
      </c>
      <c r="E1365" s="4">
        <v>330</v>
      </c>
      <c r="F1365" s="6">
        <v>3300</v>
      </c>
      <c r="G1365" s="0" t="inlineStr">
        <is>
          <t xml:space="preserve">В наличии</t>
        </is>
      </c>
      <c r="H1365" s="8">
        <v>4</v>
      </c>
      <c r="J1365" s="7" t="str">
        <f>HYPERLINK("https://klvmarket.ru/catalog/smazki/mnogotselevye/smazka_mnogotselevaya_moly_grease_ep_1_2_totachi/?oid=4182","открыть")</f>
        <v>открыть</v>
      </c>
    </row>
    <row r="1366">
      <c r="A1366" s="0" t="inlineStr">
        <is>
          <t xml:space="preserve">Смазки › Многоцелевые</t>
        </is>
      </c>
      <c r="B1366" s="0" t="inlineStr">
        <is>
          <t xml:space="preserve">TOTACHI</t>
        </is>
      </c>
      <c r="C1366" s="0" t="inlineStr">
        <is>
          <t xml:space="preserve">Смазка многоцелевая Moly Grease EP 1,2 TOTACHI® черная</t>
        </is>
      </c>
      <c r="D1366" s="0" t="inlineStr">
        <is>
          <t xml:space="preserve">0,397кг</t>
        </is>
      </c>
      <c r="E1366" s="4">
        <v>650</v>
      </c>
      <c r="F1366" s="6">
        <v>1637</v>
      </c>
      <c r="G1366" s="0" t="inlineStr">
        <is>
          <t xml:space="preserve">В наличии</t>
        </is>
      </c>
      <c r="H1366" s="8">
        <v>45</v>
      </c>
      <c r="J1366" s="7" t="str">
        <f>HYPERLINK("https://klvmarket.ru/catalog/smazki/mnogotselevye/smazka_mnogotselevaya_moly_grease_ep_1_2_totachi/?oid=2441","открыть")</f>
        <v>открыть</v>
      </c>
    </row>
    <row r="1367">
      <c r="A1367" s="0" t="inlineStr">
        <is>
          <t xml:space="preserve">Смазки › Многоцелевые</t>
        </is>
      </c>
      <c r="B1367" s="0" t="inlineStr">
        <is>
          <t xml:space="preserve">TOTACHI</t>
        </is>
      </c>
      <c r="C1367" s="0" t="inlineStr">
        <is>
          <t xml:space="preserve">Смазка многоцелевая Moly Grease EP 1,2 TOTACHI® черная</t>
        </is>
      </c>
      <c r="D1367" s="0" t="inlineStr">
        <is>
          <t xml:space="preserve">16кг</t>
        </is>
      </c>
      <c r="E1367" s="2" t="inlineStr">
        <is>
          <t xml:space="preserve">по запросу</t>
        </is>
      </c>
      <c r="G1367" s="0" t="inlineStr">
        <is>
          <t xml:space="preserve">В наличии</t>
        </is>
      </c>
      <c r="H1367" s="8">
        <v>2</v>
      </c>
      <c r="J1367" s="7" t="str">
        <f>HYPERLINK("https://klvmarket.ru/catalog/smazki/mnogotselevye/smazka_mnogotselevaya_moly_grease_ep_1_2_totachi/?oid=2442","открыть")</f>
        <v>открыть</v>
      </c>
    </row>
    <row r="1368">
      <c r="A1368" s="0" t="inlineStr">
        <is>
          <t xml:space="preserve">Смазки › Многоцелевые</t>
        </is>
      </c>
      <c r="B1368" s="0" t="inlineStr">
        <is>
          <t xml:space="preserve">Whitemore</t>
        </is>
      </c>
      <c r="C1368" s="0" t="inlineStr">
        <is>
          <t xml:space="preserve">Смазка многоцелевая Open Chain Lubricant Aerosol Whitmore's</t>
        </is>
      </c>
      <c r="D1368" s="0" t="inlineStr">
        <is>
          <t xml:space="preserve">0,376кг</t>
        </is>
      </c>
      <c r="E1368" s="4">
        <v>100</v>
      </c>
      <c r="F1368" s="6">
        <v>266</v>
      </c>
      <c r="G1368" s="0" t="inlineStr">
        <is>
          <t xml:space="preserve">Под заказ</t>
        </is>
      </c>
      <c r="H1368" s="8">
        <v>60</v>
      </c>
      <c r="I1368" s="8">
        <v>200</v>
      </c>
      <c r="J1368" s="7" t="str">
        <f>HYPERLINK("https://klvmarket.ru/catalog/smazki/mnogotselevye/smazka_mnogotselevaya_open_chain_lubricant_aerosol_whitmore_s/?oid=1074","открыть")</f>
        <v>открыть</v>
      </c>
    </row>
    <row r="1369">
      <c r="A1369" s="0" t="inlineStr">
        <is>
          <t xml:space="preserve">Смазки › Многоцелевые</t>
        </is>
      </c>
      <c r="B1369" s="0" t="inlineStr">
        <is>
          <t xml:space="preserve">PHI OIL</t>
        </is>
      </c>
      <c r="C1369" s="0" t="inlineStr">
        <is>
          <t xml:space="preserve">Смазка многоцелевая Unigrease Silver EP 2</t>
        </is>
      </c>
      <c r="D1369" s="0" t="inlineStr">
        <is>
          <t xml:space="preserve">400г</t>
        </is>
      </c>
      <c r="E1369" s="4">
        <v>951</v>
      </c>
      <c r="F1369" s="6">
        <v>2378</v>
      </c>
      <c r="G1369" s="0" t="inlineStr">
        <is>
          <t xml:space="preserve">В наличии</t>
        </is>
      </c>
      <c r="I1369" s="8">
        <v>228</v>
      </c>
      <c r="J1369" s="7" t="str">
        <f>HYPERLINK("https://klvmarket.ru/catalog/smazki/mnogotselevye/smazka_mnogotselevaya_unigrease_silver_ep_2/?oid=3713","открыть")</f>
        <v>открыть</v>
      </c>
    </row>
    <row r="1370">
      <c r="A1370" s="0" t="inlineStr">
        <is>
          <t xml:space="preserve">Смазки › Многоцелевые</t>
        </is>
      </c>
      <c r="B1370" s="0" t="inlineStr">
        <is>
          <t xml:space="preserve">PHI OIL</t>
        </is>
      </c>
      <c r="C1370" s="0" t="inlineStr">
        <is>
          <t xml:space="preserve">Смазка многоцелевая Unigrease Silver EP 2</t>
        </is>
      </c>
      <c r="D1370" s="0" t="inlineStr">
        <is>
          <t xml:space="preserve">23кг</t>
        </is>
      </c>
      <c r="E1370" s="4">
        <v>37671</v>
      </c>
      <c r="F1370" s="6">
        <v>1638</v>
      </c>
      <c r="G1370" s="0" t="inlineStr">
        <is>
          <t xml:space="preserve">В наличии</t>
        </is>
      </c>
      <c r="I1370" s="8">
        <v>1</v>
      </c>
      <c r="J1370" s="7" t="str">
        <f>HYPERLINK("https://klvmarket.ru/catalog/smazki/mnogotselevye/smazka_mnogotselevaya_unigrease_silver_ep_2/?oid=3714","открыть")</f>
        <v>открыть</v>
      </c>
    </row>
    <row r="1371">
      <c r="A1371" s="0" t="inlineStr">
        <is>
          <t xml:space="preserve">Смазки › Многоцелевые</t>
        </is>
      </c>
      <c r="B1371" s="0" t="inlineStr">
        <is>
          <t xml:space="preserve">Лукойл</t>
        </is>
      </c>
      <c r="C1371" s="0" t="inlineStr">
        <is>
          <t xml:space="preserve">Смазка многоцелевая Литол-24 Лукойл</t>
        </is>
      </c>
      <c r="D1371" s="0" t="inlineStr">
        <is>
          <t xml:space="preserve">18кг</t>
        </is>
      </c>
      <c r="E1371" s="2" t="inlineStr">
        <is>
          <t xml:space="preserve">по запросу</t>
        </is>
      </c>
      <c r="G1371" s="0" t="inlineStr">
        <is>
          <t xml:space="preserve">В наличии</t>
        </is>
      </c>
      <c r="J1371" s="7" t="str">
        <f>HYPERLINK("https://klvmarket.ru/catalog/smazki/mnogotselevye/smazka_mnogotselevaya_litol_24_lukoyl/?oid=2239","открыть")</f>
        <v>открыть</v>
      </c>
    </row>
    <row r="1372">
      <c r="A1372" s="0" t="inlineStr">
        <is>
          <t xml:space="preserve">Смазки › Многоцелевые</t>
        </is>
      </c>
      <c r="B1372" s="0" t="inlineStr">
        <is>
          <t xml:space="preserve">ТИТАН СМ</t>
        </is>
      </c>
      <c r="C1372" s="0" t="inlineStr">
        <is>
          <t xml:space="preserve">Смазка многоцелевая Литол-24 ТИТАН СМ</t>
        </is>
      </c>
      <c r="E1372" s="2" t="inlineStr">
        <is>
          <t xml:space="preserve">по запросу</t>
        </is>
      </c>
      <c r="G1372" s="0" t="inlineStr">
        <is>
          <t xml:space="preserve">В наличии</t>
        </is>
      </c>
      <c r="J1372" s="7" t="str">
        <f>HYPERLINK("https://klvmarket.ru/catalog/smazki/mnogotselevye/smazka_mnogotselevaya_litol_24_titan_sm_/?oid=3956","открыть")</f>
        <v>открыть</v>
      </c>
    </row>
    <row r="1373">
      <c r="A1373" s="0" t="inlineStr">
        <is>
          <t xml:space="preserve">Смазки › Многоцелевые</t>
        </is>
      </c>
      <c r="B1373" s="0" t="inlineStr">
        <is>
          <t xml:space="preserve">Лукойл</t>
        </is>
      </c>
      <c r="C1373" s="0" t="inlineStr">
        <is>
          <t xml:space="preserve">Смазка многоцелевая Полифлекс 0-160 Лукойл</t>
        </is>
      </c>
      <c r="D1373" s="0" t="inlineStr">
        <is>
          <t xml:space="preserve">20л</t>
        </is>
      </c>
      <c r="E1373" s="4">
        <v>9900</v>
      </c>
      <c r="F1373" s="5">
        <v>495</v>
      </c>
      <c r="G1373" s="0" t="inlineStr">
        <is>
          <t xml:space="preserve">В наличии</t>
        </is>
      </c>
      <c r="H1373" s="8">
        <v>5</v>
      </c>
      <c r="J1373" s="7" t="str">
        <f>HYPERLINK("https://klvmarket.ru/catalog/smazki/mnogotselevye/smazka_mnogotselevaya_polifleks_0_160_lukoyl/?oid=3417","открыть")</f>
        <v>открыть</v>
      </c>
    </row>
    <row r="1374">
      <c r="A1374" s="0" t="inlineStr">
        <is>
          <t xml:space="preserve">Смазки › Многоцелевые</t>
        </is>
      </c>
      <c r="B1374" s="0" t="inlineStr">
        <is>
          <t xml:space="preserve">Лукойл</t>
        </is>
      </c>
      <c r="C1374" s="0" t="inlineStr">
        <is>
          <t xml:space="preserve">Смазка многоцелевая Полифлекс EP 2-160 HD Лукойл</t>
        </is>
      </c>
      <c r="D1374" s="0" t="inlineStr">
        <is>
          <t xml:space="preserve">0,400кг</t>
        </is>
      </c>
      <c r="E1374" s="2" t="inlineStr">
        <is>
          <t xml:space="preserve">по запросу</t>
        </is>
      </c>
      <c r="G1374" s="0" t="inlineStr">
        <is>
          <t xml:space="preserve">В наличии</t>
        </is>
      </c>
      <c r="J1374" s="7" t="str">
        <f>HYPERLINK("https://klvmarket.ru/catalog/smazki/mnogotselevye/smazka_mnogotselevaya_polifleks_ep_2_160_hd_lukoyl/?oid=2225","открыть")</f>
        <v>открыть</v>
      </c>
    </row>
    <row r="1375">
      <c r="A1375" s="0" t="inlineStr">
        <is>
          <t xml:space="preserve">Смазки › Многоцелевые</t>
        </is>
      </c>
      <c r="B1375" s="0" t="inlineStr">
        <is>
          <t xml:space="preserve">Лукойл</t>
        </is>
      </c>
      <c r="C1375" s="0" t="inlineStr">
        <is>
          <t xml:space="preserve">Смазка многоцелевая Полифлекс EP 2-160 HD Лукойл</t>
        </is>
      </c>
      <c r="D1375" s="0" t="inlineStr">
        <is>
          <t xml:space="preserve">18кг</t>
        </is>
      </c>
      <c r="E1375" s="2" t="inlineStr">
        <is>
          <t xml:space="preserve">по запросу</t>
        </is>
      </c>
      <c r="G1375" s="0" t="inlineStr">
        <is>
          <t xml:space="preserve">В наличии</t>
        </is>
      </c>
      <c r="J1375" s="7" t="str">
        <f>HYPERLINK("https://klvmarket.ru/catalog/smazki/mnogotselevye/smazka_mnogotselevaya_polifleks_ep_2_160_hd_lukoyl/?oid=2224","открыть")</f>
        <v>открыть</v>
      </c>
    </row>
    <row r="1376">
      <c r="A1376" s="0" t="inlineStr">
        <is>
          <t xml:space="preserve">Смазки › Многоцелевые</t>
        </is>
      </c>
      <c r="B1376" s="0" t="inlineStr">
        <is>
          <t xml:space="preserve">Лукойл</t>
        </is>
      </c>
      <c r="C1376" s="0" t="inlineStr">
        <is>
          <t xml:space="preserve">Смазка многоцелевая Полифлекс EP 2-160 Лукойл</t>
        </is>
      </c>
      <c r="D1376" s="0" t="inlineStr">
        <is>
          <t xml:space="preserve">0,400кг</t>
        </is>
      </c>
      <c r="E1376" s="2" t="inlineStr">
        <is>
          <t xml:space="preserve">по запросу</t>
        </is>
      </c>
      <c r="G1376" s="0" t="inlineStr">
        <is>
          <t xml:space="preserve">В наличии</t>
        </is>
      </c>
      <c r="J1376" s="7" t="str">
        <f>HYPERLINK("https://klvmarket.ru/catalog/smazki/mnogotselevye/smazka_mnogotselevaya_smazka_polifleks_ep_2_160_fosfokhim/?oid=2222","открыть")</f>
        <v>открыть</v>
      </c>
    </row>
    <row r="1377">
      <c r="A1377" s="0" t="inlineStr">
        <is>
          <t xml:space="preserve">Смазки › Многоцелевые</t>
        </is>
      </c>
      <c r="B1377" s="0" t="inlineStr">
        <is>
          <t xml:space="preserve">Лукойл</t>
        </is>
      </c>
      <c r="C1377" s="0" t="inlineStr">
        <is>
          <t xml:space="preserve">Смазка многоцелевая Полифлекс EP 2-160 Лукойл</t>
        </is>
      </c>
      <c r="D1377" s="0" t="inlineStr">
        <is>
          <t xml:space="preserve">18кг</t>
        </is>
      </c>
      <c r="E1377" s="2" t="inlineStr">
        <is>
          <t xml:space="preserve">по запросу</t>
        </is>
      </c>
      <c r="G1377" s="0" t="inlineStr">
        <is>
          <t xml:space="preserve">В наличии</t>
        </is>
      </c>
      <c r="J1377" s="7" t="str">
        <f>HYPERLINK("https://klvmarket.ru/catalog/smazki/mnogotselevye/smazka_mnogotselevaya_smazka_polifleks_ep_2_160_fosfokhim/?oid=2221","открыть")</f>
        <v>открыть</v>
      </c>
    </row>
    <row r="1378">
      <c r="A1378" s="0" t="inlineStr">
        <is>
          <t xml:space="preserve">Смазки › Многоцелевые</t>
        </is>
      </c>
      <c r="B1378" s="0" t="inlineStr">
        <is>
          <t xml:space="preserve">Лукойл</t>
        </is>
      </c>
      <c r="C1378" s="0" t="inlineStr">
        <is>
          <t xml:space="preserve">Смазка многоцелевая Полифлекс Арктик 0-35 HD Лукойл</t>
        </is>
      </c>
      <c r="D1378" s="0" t="inlineStr">
        <is>
          <t xml:space="preserve">20л</t>
        </is>
      </c>
      <c r="E1378" s="2" t="inlineStr">
        <is>
          <t xml:space="preserve">по запросу</t>
        </is>
      </c>
      <c r="G1378" s="0" t="inlineStr">
        <is>
          <t xml:space="preserve">В наличии</t>
        </is>
      </c>
      <c r="J1378" s="7" t="str">
        <f>HYPERLINK("https://klvmarket.ru/catalog/smazki/mnogotselevye/smazka_mnogotselevaya_polifleks_arktik_0_35_hd_lukoyl/?oid=3415","открыть")</f>
        <v>открыть</v>
      </c>
    </row>
    <row r="1379">
      <c r="A1379" s="0" t="inlineStr">
        <is>
          <t xml:space="preserve">Смазки › Многоцелевые</t>
        </is>
      </c>
      <c r="B1379" s="0" t="inlineStr">
        <is>
          <t xml:space="preserve">Лукойл</t>
        </is>
      </c>
      <c r="C1379" s="0" t="inlineStr">
        <is>
          <t xml:space="preserve">Смазка многоцелевая Полифлекс Оптимум 2-100 Лукойл</t>
        </is>
      </c>
      <c r="D1379" s="0" t="inlineStr">
        <is>
          <t xml:space="preserve">0,400кг</t>
        </is>
      </c>
      <c r="E1379" s="2" t="inlineStr">
        <is>
          <t xml:space="preserve">по запросу</t>
        </is>
      </c>
      <c r="G1379" s="0" t="inlineStr">
        <is>
          <t xml:space="preserve">Нет в наличии</t>
        </is>
      </c>
      <c r="J1379" s="7" t="str">
        <f>HYPERLINK("https://klvmarket.ru/catalog/smazki/mnogotselevye/smazka_mnogotselevaya_polifleks_optimum_2_100_lukoyl/?oid=2228","открыть")</f>
        <v>открыть</v>
      </c>
    </row>
    <row r="1380">
      <c r="A1380" s="0" t="inlineStr">
        <is>
          <t xml:space="preserve">Смазки › Многоцелевые</t>
        </is>
      </c>
      <c r="B1380" s="0" t="inlineStr">
        <is>
          <t xml:space="preserve">Лукойл</t>
        </is>
      </c>
      <c r="C1380" s="0" t="inlineStr">
        <is>
          <t xml:space="preserve">Смазка многоцелевая Полифлекс Оптимум 2-100 Лукойл</t>
        </is>
      </c>
      <c r="D1380" s="0" t="inlineStr">
        <is>
          <t xml:space="preserve">18кг</t>
        </is>
      </c>
      <c r="E1380" s="2" t="inlineStr">
        <is>
          <t xml:space="preserve">по запросу</t>
        </is>
      </c>
      <c r="G1380" s="0" t="inlineStr">
        <is>
          <t xml:space="preserve">В наличии</t>
        </is>
      </c>
      <c r="J1380" s="7" t="str">
        <f>HYPERLINK("https://klvmarket.ru/catalog/smazki/mnogotselevye/smazka_mnogotselevaya_polifleks_optimum_2_100_lukoyl/?oid=2227","открыть")</f>
        <v>открыть</v>
      </c>
    </row>
    <row r="1381">
      <c r="A1381" s="0" t="inlineStr">
        <is>
          <t xml:space="preserve">Смазки › Многоцелевые</t>
        </is>
      </c>
      <c r="B1381" s="0" t="inlineStr">
        <is>
          <t xml:space="preserve">Лукойл</t>
        </is>
      </c>
      <c r="C1381" s="0" t="inlineStr">
        <is>
          <t xml:space="preserve">Смазка многоцелевая Термофлекс EP 2-180 Лукойл</t>
        </is>
      </c>
      <c r="D1381" s="0" t="inlineStr">
        <is>
          <t xml:space="preserve">0,400кг</t>
        </is>
      </c>
      <c r="E1381" s="2" t="inlineStr">
        <is>
          <t xml:space="preserve">по запросу</t>
        </is>
      </c>
      <c r="G1381" s="0" t="inlineStr">
        <is>
          <t xml:space="preserve">По запросу</t>
        </is>
      </c>
      <c r="J1381" s="7" t="str">
        <f>HYPERLINK("https://klvmarket.ru/catalog/smazki/mnogotselevye/smazka_mnogotselevaya_vysokotemperaturnaya_termofleks_ep_2_180_lukoyl/?oid=2231","открыть")</f>
        <v>открыть</v>
      </c>
    </row>
    <row r="1382">
      <c r="A1382" s="0" t="inlineStr">
        <is>
          <t xml:space="preserve">Смазки › Многоцелевые</t>
        </is>
      </c>
      <c r="B1382" s="0" t="inlineStr">
        <is>
          <t xml:space="preserve">Лукойл</t>
        </is>
      </c>
      <c r="C1382" s="0" t="inlineStr">
        <is>
          <t xml:space="preserve">Смазка многоцелевая Термофлекс EP 2-180 Лукойл</t>
        </is>
      </c>
      <c r="D1382" s="0" t="inlineStr">
        <is>
          <t xml:space="preserve">18кг</t>
        </is>
      </c>
      <c r="E1382" s="2" t="inlineStr">
        <is>
          <t xml:space="preserve">по запросу</t>
        </is>
      </c>
      <c r="G1382" s="0" t="inlineStr">
        <is>
          <t xml:space="preserve">По запросу</t>
        </is>
      </c>
      <c r="J1382" s="7" t="str">
        <f>HYPERLINK("https://klvmarket.ru/catalog/smazki/mnogotselevye/smazka_mnogotselevaya_vysokotemperaturnaya_termofleks_ep_2_180_lukoyl/?oid=2230","открыть")</f>
        <v>открыть</v>
      </c>
    </row>
    <row r="1383">
      <c r="A1383" s="0" t="inlineStr">
        <is>
          <t xml:space="preserve">Смазки › Многоцелевые</t>
        </is>
      </c>
      <c r="B1383" s="0" t="inlineStr">
        <is>
          <t xml:space="preserve">OILRIGHT</t>
        </is>
      </c>
      <c r="C1383" s="0" t="inlineStr">
        <is>
          <t xml:space="preserve">Смазка пластичная OILRIGHT Литол-24</t>
        </is>
      </c>
      <c r="D1383" s="0" t="inlineStr">
        <is>
          <t xml:space="preserve">9,5г</t>
        </is>
      </c>
      <c r="E1383" s="4">
        <v>3600</v>
      </c>
      <c r="F1383" s="6">
        <v>378947</v>
      </c>
      <c r="G1383" s="0" t="inlineStr">
        <is>
          <t xml:space="preserve">В наличии</t>
        </is>
      </c>
      <c r="J1383" s="7" t="str">
        <f>HYPERLINK("https://klvmarket.ru/catalog/smazki/mnogotselevye/smazka_plastichnaya_oilright_litol_24/?oid=4188","открыть")</f>
        <v>открыть</v>
      </c>
    </row>
    <row r="1384">
      <c r="A1384" s="0" t="inlineStr">
        <is>
          <t xml:space="preserve">Смазки › Многоцелевые</t>
        </is>
      </c>
      <c r="B1384" s="0" t="inlineStr">
        <is>
          <t xml:space="preserve">OILRIGHT</t>
        </is>
      </c>
      <c r="C1384" s="0" t="inlineStr">
        <is>
          <t xml:space="preserve">Смазка пластичная OILRIGHT Литол-24</t>
        </is>
      </c>
      <c r="D1384" s="0" t="inlineStr">
        <is>
          <t xml:space="preserve">160г</t>
        </is>
      </c>
      <c r="E1384" s="4">
        <v>95</v>
      </c>
      <c r="F1384" s="6">
        <v>594</v>
      </c>
      <c r="G1384" s="0" t="inlineStr">
        <is>
          <t xml:space="preserve">В наличии</t>
        </is>
      </c>
      <c r="H1384" s="8">
        <v>30</v>
      </c>
      <c r="J1384" s="7" t="str">
        <f>HYPERLINK("https://klvmarket.ru/catalog/smazki/mnogotselevye/smazka_plastichnaya_oilright_litol_24/?oid=4186","открыть")</f>
        <v>открыть</v>
      </c>
    </row>
    <row r="1385">
      <c r="A1385" s="0" t="inlineStr">
        <is>
          <t xml:space="preserve">Смазки › Многоцелевые</t>
        </is>
      </c>
      <c r="B1385" s="0" t="inlineStr">
        <is>
          <t xml:space="preserve">OILRIGHT</t>
        </is>
      </c>
      <c r="C1385" s="0" t="inlineStr">
        <is>
          <t xml:space="preserve">Смазка пластичная OILRIGHT Литол-24</t>
        </is>
      </c>
      <c r="D1385" s="0" t="inlineStr">
        <is>
          <t xml:space="preserve">350г</t>
        </is>
      </c>
      <c r="E1385" s="4">
        <v>340</v>
      </c>
      <c r="F1385" s="6">
        <v>971</v>
      </c>
      <c r="G1385" s="0" t="inlineStr">
        <is>
          <t xml:space="preserve">В наличии</t>
        </is>
      </c>
      <c r="H1385" s="8">
        <v>25</v>
      </c>
      <c r="J1385" s="7" t="str">
        <f>HYPERLINK("https://klvmarket.ru/catalog/smazki/mnogotselevye/smazka_plastichnaya_oilright_litol_24/?oid=4189","открыть")</f>
        <v>открыть</v>
      </c>
    </row>
    <row r="1386">
      <c r="A1386" s="0" t="inlineStr">
        <is>
          <t xml:space="preserve">Смазки › Многоцелевые</t>
        </is>
      </c>
      <c r="B1386" s="0" t="inlineStr">
        <is>
          <t xml:space="preserve">OILRIGHT</t>
        </is>
      </c>
      <c r="C1386" s="0" t="inlineStr">
        <is>
          <t xml:space="preserve">Смазка пластичная OILRIGHT Литол-24</t>
        </is>
      </c>
      <c r="D1386" s="0" t="inlineStr">
        <is>
          <t xml:space="preserve">350г</t>
        </is>
      </c>
      <c r="E1386" s="4">
        <v>150</v>
      </c>
      <c r="F1386" s="6">
        <v>429</v>
      </c>
      <c r="G1386" s="0" t="inlineStr">
        <is>
          <t xml:space="preserve">В наличии</t>
        </is>
      </c>
      <c r="H1386" s="8">
        <v>30</v>
      </c>
      <c r="J1386" s="7" t="str">
        <f>HYPERLINK("https://klvmarket.ru/catalog/smazki/mnogotselevye/smazka_plastichnaya_oilright_litol_24/?oid=4190","открыть")</f>
        <v>открыть</v>
      </c>
    </row>
    <row r="1387">
      <c r="A1387" s="0" t="inlineStr">
        <is>
          <t xml:space="preserve">Смазки › Многоцелевые</t>
        </is>
      </c>
      <c r="B1387" s="0" t="inlineStr">
        <is>
          <t xml:space="preserve">OILRIGHT</t>
        </is>
      </c>
      <c r="C1387" s="0" t="inlineStr">
        <is>
          <t xml:space="preserve">Смазка пластичная OILRIGHT Литол-24</t>
        </is>
      </c>
      <c r="D1387" s="0" t="inlineStr">
        <is>
          <t xml:space="preserve">400г</t>
        </is>
      </c>
      <c r="E1387" s="4">
        <v>230</v>
      </c>
      <c r="F1387" s="6">
        <v>575</v>
      </c>
      <c r="G1387" s="0" t="inlineStr">
        <is>
          <t xml:space="preserve">В наличии</t>
        </is>
      </c>
      <c r="H1387" s="8">
        <v>50</v>
      </c>
      <c r="J1387" s="7" t="str">
        <f>HYPERLINK("https://klvmarket.ru/catalog/smazki/mnogotselevye/smazka_plastichnaya_oilright_litol_24/?oid=4192","открыть")</f>
        <v>открыть</v>
      </c>
    </row>
    <row r="1388">
      <c r="A1388" s="0" t="inlineStr">
        <is>
          <t xml:space="preserve">Смазки › Многоцелевые</t>
        </is>
      </c>
      <c r="B1388" s="0" t="inlineStr">
        <is>
          <t xml:space="preserve">OILRIGHT</t>
        </is>
      </c>
      <c r="C1388" s="0" t="inlineStr">
        <is>
          <t xml:space="preserve">Смазка пластичная OILRIGHT Литол-24</t>
        </is>
      </c>
      <c r="D1388" s="0" t="inlineStr">
        <is>
          <t xml:space="preserve">2 кг</t>
        </is>
      </c>
      <c r="E1388" s="4">
        <v>800</v>
      </c>
      <c r="F1388" s="6">
        <v>400</v>
      </c>
      <c r="G1388" s="0" t="inlineStr">
        <is>
          <t xml:space="preserve">В наличии</t>
        </is>
      </c>
      <c r="H1388" s="8">
        <v>45</v>
      </c>
      <c r="J1388" s="7" t="str">
        <f>HYPERLINK("https://klvmarket.ru/catalog/smazki/mnogotselevye/smazka_plastichnaya_oilright_litol_24/?oid=4185","открыть")</f>
        <v>открыть</v>
      </c>
    </row>
    <row r="1389">
      <c r="A1389" s="0" t="inlineStr">
        <is>
          <t xml:space="preserve">Смазки › Многоцелевые</t>
        </is>
      </c>
      <c r="B1389" s="0" t="inlineStr">
        <is>
          <t xml:space="preserve">OILRIGHT</t>
        </is>
      </c>
      <c r="C1389" s="0" t="inlineStr">
        <is>
          <t xml:space="preserve">Смазка пластичная OILRIGHT Литол-24</t>
        </is>
      </c>
      <c r="D1389" s="0" t="inlineStr">
        <is>
          <t xml:space="preserve">5кг</t>
        </is>
      </c>
      <c r="E1389" s="4">
        <v>1950</v>
      </c>
      <c r="F1389" s="6">
        <v>390</v>
      </c>
      <c r="G1389" s="0" t="inlineStr">
        <is>
          <t xml:space="preserve">В наличии</t>
        </is>
      </c>
      <c r="H1389" s="8">
        <v>30</v>
      </c>
      <c r="J1389" s="7" t="str">
        <f>HYPERLINK("https://klvmarket.ru/catalog/smazki/mnogotselevye/smazka_plastichnaya_oilright_litol_24/?oid=4184","открыть")</f>
        <v>открыть</v>
      </c>
    </row>
    <row r="1390">
      <c r="A1390" s="0" t="inlineStr">
        <is>
          <t xml:space="preserve">Смазки › Многоцелевые</t>
        </is>
      </c>
      <c r="B1390" s="0" t="inlineStr">
        <is>
          <t xml:space="preserve">OILRIGHT</t>
        </is>
      </c>
      <c r="C1390" s="0" t="inlineStr">
        <is>
          <t xml:space="preserve">Смазка пластичная OILRIGHT Литол-24</t>
        </is>
      </c>
      <c r="D1390" s="0" t="inlineStr">
        <is>
          <t xml:space="preserve">21кг</t>
        </is>
      </c>
      <c r="E1390" s="4">
        <v>7800</v>
      </c>
      <c r="F1390" s="6">
        <v>371</v>
      </c>
      <c r="G1390" s="0" t="inlineStr">
        <is>
          <t xml:space="preserve">В наличии</t>
        </is>
      </c>
      <c r="H1390" s="8">
        <v>15</v>
      </c>
      <c r="J1390" s="7" t="str">
        <f>HYPERLINK("https://klvmarket.ru/catalog/smazki/mnogotselevye/smazka_plastichnaya_oilright_litol_24/?oid=4187","открыть")</f>
        <v>открыть</v>
      </c>
    </row>
    <row r="1391">
      <c r="A1391" s="0" t="inlineStr">
        <is>
          <t xml:space="preserve">Смазки › Многоцелевые</t>
        </is>
      </c>
      <c r="B1391" s="0" t="inlineStr">
        <is>
          <t xml:space="preserve">OILRIGHT</t>
        </is>
      </c>
      <c r="C1391" s="0" t="inlineStr">
        <is>
          <t xml:space="preserve">Смазка пластичная OILRIGHT Литол-24</t>
        </is>
      </c>
      <c r="D1391" s="0" t="inlineStr">
        <is>
          <t xml:space="preserve">37кг</t>
        </is>
      </c>
      <c r="E1391" s="4">
        <v>13600</v>
      </c>
      <c r="F1391" s="6">
        <v>368</v>
      </c>
      <c r="G1391" s="0" t="inlineStr">
        <is>
          <t xml:space="preserve">В наличии</t>
        </is>
      </c>
      <c r="H1391" s="8">
        <v>22</v>
      </c>
      <c r="J1391" s="7" t="str">
        <f>HYPERLINK("https://klvmarket.ru/catalog/smazki/mnogotselevye/smazka_plastichnaya_oilright_litol_24/?oid=4191","открыть")</f>
        <v>открыть</v>
      </c>
    </row>
    <row r="1392">
      <c r="A1392" s="0" t="inlineStr">
        <is>
          <t xml:space="preserve">Смазки › Низкотемпературные</t>
        </is>
      </c>
      <c r="B1392" s="0" t="inlineStr">
        <is>
          <t xml:space="preserve">PHI OIL</t>
        </is>
      </c>
      <c r="C1392" s="0" t="inlineStr">
        <is>
          <t xml:space="preserve">Unigrease LCX Solid Arctic EP 0 PHI OIL</t>
        </is>
      </c>
      <c r="D1392" s="0" t="inlineStr">
        <is>
          <t xml:space="preserve">400г</t>
        </is>
      </c>
      <c r="E1392" s="4">
        <v>1500</v>
      </c>
      <c r="F1392" s="6">
        <v>3750</v>
      </c>
      <c r="G1392" s="0" t="inlineStr">
        <is>
          <t xml:space="preserve">В наличии</t>
        </is>
      </c>
      <c r="H1392" s="8">
        <v>20</v>
      </c>
      <c r="I1392" s="8">
        <v>468</v>
      </c>
      <c r="J1392" s="7" t="str">
        <f>HYPERLINK("https://klvmarket.ru/catalog/smazki/nizkotemperaturnye/unigrease_lcx_solid_arctic_ep_0/?oid=3799","открыть")</f>
        <v>открыть</v>
      </c>
    </row>
    <row r="1393">
      <c r="A1393" s="0" t="inlineStr">
        <is>
          <t xml:space="preserve">Смазки › Низкотемпературные</t>
        </is>
      </c>
      <c r="B1393" s="0" t="inlineStr">
        <is>
          <t xml:space="preserve">PHI OIL</t>
        </is>
      </c>
      <c r="C1393" s="0" t="inlineStr">
        <is>
          <t xml:space="preserve">Unigrease LCX Solid Arctic EP 0 PHI OIL</t>
        </is>
      </c>
      <c r="D1393" s="0" t="inlineStr">
        <is>
          <t xml:space="preserve">18кг</t>
        </is>
      </c>
      <c r="E1393" s="4">
        <v>35000</v>
      </c>
      <c r="F1393" s="6">
        <v>1944</v>
      </c>
      <c r="G1393" s="0" t="inlineStr">
        <is>
          <t xml:space="preserve">В наличии</t>
        </is>
      </c>
      <c r="I1393" s="8">
        <v>46</v>
      </c>
      <c r="J1393" s="7" t="str">
        <f>HYPERLINK("https://klvmarket.ru/catalog/smazki/nizkotemperaturnye/unigrease_lcx_solid_arctic_ep_0/?oid=3800","открыть")</f>
        <v>открыть</v>
      </c>
    </row>
    <row r="1394">
      <c r="A1394" s="0" t="inlineStr">
        <is>
          <t xml:space="preserve">Смазки › Низкотемпературные</t>
        </is>
      </c>
      <c r="B1394" s="0" t="inlineStr">
        <is>
          <t xml:space="preserve">PHI OIL</t>
        </is>
      </c>
      <c r="C1394" s="0" t="inlineStr">
        <is>
          <t xml:space="preserve">Unigrease LCX Solid Arctic EP 0 PHI OIL</t>
        </is>
      </c>
      <c r="D1394" s="0" t="inlineStr">
        <is>
          <t xml:space="preserve">180кг</t>
        </is>
      </c>
      <c r="E1394" s="4">
        <v>438467</v>
      </c>
      <c r="F1394" s="6">
        <v>2436</v>
      </c>
      <c r="G1394" s="0" t="inlineStr">
        <is>
          <t xml:space="preserve">В наличии</t>
        </is>
      </c>
      <c r="J1394" s="7" t="str">
        <f>HYPERLINK("https://klvmarket.ru/catalog/smazki/nizkotemperaturnye/unigrease_lcx_solid_arctic_ep_0/?oid=3801","открыть")</f>
        <v>открыть</v>
      </c>
    </row>
    <row r="1395">
      <c r="A1395" s="0" t="inlineStr">
        <is>
          <t xml:space="preserve">Смазки › Низкотемпературные</t>
        </is>
      </c>
      <c r="B1395" s="0" t="inlineStr">
        <is>
          <t xml:space="preserve">ARGO</t>
        </is>
      </c>
      <c r="C1395" s="0" t="inlineStr">
        <is>
          <t xml:space="preserve">Смазка Elit A EP 0 (Элит А) ARGO</t>
        </is>
      </c>
      <c r="D1395" s="0" t="inlineStr">
        <is>
          <t xml:space="preserve">0,370кг</t>
        </is>
      </c>
      <c r="E1395" s="4">
        <v>495</v>
      </c>
      <c r="F1395" s="6">
        <v>1338</v>
      </c>
      <c r="G1395" s="0" t="inlineStr">
        <is>
          <t xml:space="preserve">По запросу</t>
        </is>
      </c>
      <c r="J1395" s="7" t="str">
        <f>HYPERLINK("https://klvmarket.ru/catalog/smazki/nizkotemperaturnye/smazka_elit_a_ep_0_elit_a_argo/?oid=4321","открыть")</f>
        <v>открыть</v>
      </c>
    </row>
    <row r="1396">
      <c r="A1396" s="0" t="inlineStr">
        <is>
          <t xml:space="preserve">Смазки › Низкотемпературные</t>
        </is>
      </c>
      <c r="B1396" s="0" t="inlineStr">
        <is>
          <t xml:space="preserve">ARGO</t>
        </is>
      </c>
      <c r="C1396" s="0" t="inlineStr">
        <is>
          <t xml:space="preserve">Смазка Elit A EP 0 (Элит А) ARGO</t>
        </is>
      </c>
      <c r="D1396" s="0" t="inlineStr">
        <is>
          <t xml:space="preserve">17кг</t>
        </is>
      </c>
      <c r="E1396" s="4">
        <v>17700</v>
      </c>
      <c r="F1396" s="6">
        <v>1041</v>
      </c>
      <c r="G1396" s="0" t="inlineStr">
        <is>
          <t xml:space="preserve">По запросу</t>
        </is>
      </c>
      <c r="J1396" s="7" t="str">
        <f>HYPERLINK("https://klvmarket.ru/catalog/smazki/nizkotemperaturnye/smazka_elit_a_ep_0_elit_a_argo/?oid=4320","открыть")</f>
        <v>открыть</v>
      </c>
    </row>
    <row r="1397">
      <c r="A1397" s="0" t="inlineStr">
        <is>
          <t xml:space="preserve">Смазки › Низкотемпературные</t>
        </is>
      </c>
      <c r="B1397" s="0" t="inlineStr">
        <is>
          <t xml:space="preserve">ARGO</t>
        </is>
      </c>
      <c r="C1397" s="0" t="inlineStr">
        <is>
          <t xml:space="preserve">Смазка Elit A EP 0 (Элит А) ARGO</t>
        </is>
      </c>
      <c r="D1397" s="0" t="inlineStr">
        <is>
          <t xml:space="preserve">175кг</t>
        </is>
      </c>
      <c r="E1397" s="4">
        <v>142500</v>
      </c>
      <c r="F1397" s="6">
        <v>814</v>
      </c>
      <c r="G1397" s="0" t="inlineStr">
        <is>
          <t xml:space="preserve">По запросу</t>
        </is>
      </c>
      <c r="H1397" s="8">
        <v>1</v>
      </c>
      <c r="J1397" s="7" t="str">
        <f>HYPERLINK("https://klvmarket.ru/catalog/smazki/nizkotemperaturnye/smazka_elit_a_ep_0_elit_a_argo/?oid=4319","открыть")</f>
        <v>открыть</v>
      </c>
    </row>
    <row r="1398">
      <c r="A1398" s="0" t="inlineStr">
        <is>
          <t xml:space="preserve">Смазки › Низкотемпературные</t>
        </is>
      </c>
      <c r="B1398" s="0" t="inlineStr">
        <is>
          <t xml:space="preserve">ARGO</t>
        </is>
      </c>
      <c r="C1398" s="0" t="inlineStr">
        <is>
          <t xml:space="preserve">Смазка Elit A EP 00 (Элит А) ARGO</t>
        </is>
      </c>
      <c r="D1398" s="0" t="inlineStr">
        <is>
          <t xml:space="preserve">17кг</t>
        </is>
      </c>
      <c r="E1398" s="4">
        <v>17700</v>
      </c>
      <c r="F1398" s="6">
        <v>1041</v>
      </c>
      <c r="G1398" s="0" t="inlineStr">
        <is>
          <t xml:space="preserve">По запросу</t>
        </is>
      </c>
      <c r="H1398" s="8">
        <v>3</v>
      </c>
      <c r="J1398" s="7" t="str">
        <f>HYPERLINK("https://klvmarket.ru/catalog/smazki/nizkotemperaturnye/smazka_elit_a_ep_00_elit_a_argo/?oid=4324","открыть")</f>
        <v>открыть</v>
      </c>
    </row>
    <row r="1399">
      <c r="A1399" s="0" t="inlineStr">
        <is>
          <t xml:space="preserve">Смазки › Низкотемпературные</t>
        </is>
      </c>
      <c r="B1399" s="0" t="inlineStr">
        <is>
          <t xml:space="preserve">ARGO</t>
        </is>
      </c>
      <c r="C1399" s="0" t="inlineStr">
        <is>
          <t xml:space="preserve">Смазка Elit A EP 00 (Элит А) ARGO</t>
        </is>
      </c>
      <c r="D1399" s="0" t="inlineStr">
        <is>
          <t xml:space="preserve">175кг</t>
        </is>
      </c>
      <c r="E1399" s="4">
        <v>142500</v>
      </c>
      <c r="F1399" s="6">
        <v>814</v>
      </c>
      <c r="G1399" s="0" t="inlineStr">
        <is>
          <t xml:space="preserve">По запросу</t>
        </is>
      </c>
      <c r="H1399" s="8">
        <v>1</v>
      </c>
      <c r="J1399" s="7" t="str">
        <f>HYPERLINK("https://klvmarket.ru/catalog/smazki/nizkotemperaturnye/smazka_elit_a_ep_00_elit_a_argo/?oid=4323","открыть")</f>
        <v>открыть</v>
      </c>
    </row>
    <row r="1400">
      <c r="A1400" s="0" t="inlineStr">
        <is>
          <t xml:space="preserve">Смазки › Низкотемпературные</t>
        </is>
      </c>
      <c r="B1400" s="0" t="inlineStr">
        <is>
          <t xml:space="preserve">ARGO</t>
        </is>
      </c>
      <c r="C1400" s="0" t="inlineStr">
        <is>
          <t xml:space="preserve">Смазка Elit A EP 1 (Элит А) ARGO</t>
        </is>
      </c>
      <c r="D1400" s="0" t="inlineStr">
        <is>
          <t xml:space="preserve">0,370кг</t>
        </is>
      </c>
      <c r="E1400" s="4">
        <v>450</v>
      </c>
      <c r="F1400" s="6">
        <v>1216</v>
      </c>
      <c r="G1400" s="0" t="inlineStr">
        <is>
          <t xml:space="preserve">По запросу</t>
        </is>
      </c>
      <c r="H1400" s="8">
        <v>21</v>
      </c>
      <c r="J1400" s="7" t="str">
        <f>HYPERLINK("https://klvmarket.ru/catalog/smazki/nizkotemperaturnye/smazka_elit_a_ep_1_elit_a_argo/?oid=4317","открыть")</f>
        <v>открыть</v>
      </c>
    </row>
    <row r="1401">
      <c r="A1401" s="0" t="inlineStr">
        <is>
          <t xml:space="preserve">Смазки › Низкотемпературные</t>
        </is>
      </c>
      <c r="B1401" s="0" t="inlineStr">
        <is>
          <t xml:space="preserve">ARGO</t>
        </is>
      </c>
      <c r="C1401" s="0" t="inlineStr">
        <is>
          <t xml:space="preserve">Смазка Elit A EP 1 (Элит А) ARGO</t>
        </is>
      </c>
      <c r="D1401" s="0" t="inlineStr">
        <is>
          <t xml:space="preserve">18кг</t>
        </is>
      </c>
      <c r="E1401" s="4">
        <v>18150</v>
      </c>
      <c r="F1401" s="6">
        <v>1008</v>
      </c>
      <c r="G1401" s="0" t="inlineStr">
        <is>
          <t xml:space="preserve">По запросу</t>
        </is>
      </c>
      <c r="H1401" s="8">
        <v>1</v>
      </c>
      <c r="J1401" s="7" t="str">
        <f>HYPERLINK("https://klvmarket.ru/catalog/smazki/nizkotemperaturnye/smazka_elit_a_ep_1_elit_a_argo/?oid=4316","открыть")</f>
        <v>открыть</v>
      </c>
    </row>
    <row r="1402">
      <c r="A1402" s="0" t="inlineStr">
        <is>
          <t xml:space="preserve">Смазки › Низкотемпературные</t>
        </is>
      </c>
      <c r="B1402" s="0" t="inlineStr">
        <is>
          <t xml:space="preserve">ARGO</t>
        </is>
      </c>
      <c r="C1402" s="0" t="inlineStr">
        <is>
          <t xml:space="preserve">Смазка Elit A EP 1 (Элит А) ARGO</t>
        </is>
      </c>
      <c r="D1402" s="0" t="inlineStr">
        <is>
          <t xml:space="preserve">180кг</t>
        </is>
      </c>
      <c r="E1402" s="4">
        <v>148500</v>
      </c>
      <c r="F1402" s="6">
        <v>825</v>
      </c>
      <c r="G1402" s="0" t="inlineStr">
        <is>
          <t xml:space="preserve">По запросу</t>
        </is>
      </c>
      <c r="H1402" s="8">
        <v>3</v>
      </c>
      <c r="J1402" s="7" t="str">
        <f>HYPERLINK("https://klvmarket.ru/catalog/smazki/nizkotemperaturnye/smazka_elit_a_ep_1_elit_a_argo/?oid=4315","открыть")</f>
        <v>открыть</v>
      </c>
    </row>
    <row r="1403">
      <c r="A1403" s="0" t="inlineStr">
        <is>
          <t xml:space="preserve">Смазки › Низкотемпературные</t>
        </is>
      </c>
      <c r="B1403" s="0" t="inlineStr">
        <is>
          <t xml:space="preserve">PHI OIL</t>
        </is>
      </c>
      <c r="C1403" s="0" t="inlineStr">
        <is>
          <t xml:space="preserve">Смазка многоцелевая Lithmak Bronze EP2 PHI OIL</t>
        </is>
      </c>
      <c r="D1403" s="0" t="inlineStr">
        <is>
          <t xml:space="preserve">0,400кг</t>
        </is>
      </c>
      <c r="E1403" s="4">
        <v>678</v>
      </c>
      <c r="F1403" s="6">
        <v>1695</v>
      </c>
      <c r="G1403" s="0" t="inlineStr">
        <is>
          <t xml:space="preserve">В наличии</t>
        </is>
      </c>
      <c r="I1403" s="8">
        <v>88</v>
      </c>
      <c r="J1403" s="7" t="str">
        <f>HYPERLINK("https://klvmarket.ru/catalog/smazki/nizkotemperaturnye/smazka_mnogotselevaya_unigrease_lc_bronze_ep2_phi_oil/?oid=3628","открыть")</f>
        <v>открыть</v>
      </c>
    </row>
    <row r="1404">
      <c r="A1404" s="0" t="inlineStr">
        <is>
          <t xml:space="preserve">Смазки › Низкотемпературные</t>
        </is>
      </c>
      <c r="B1404" s="0" t="inlineStr">
        <is>
          <t xml:space="preserve">PHI OIL</t>
        </is>
      </c>
      <c r="C1404" s="0" t="inlineStr">
        <is>
          <t xml:space="preserve">Смазка многоцелевая Unigrease LC Bronze EP2 PHI OIL</t>
        </is>
      </c>
      <c r="D1404" s="0" t="inlineStr">
        <is>
          <t xml:space="preserve">0,400кг</t>
        </is>
      </c>
      <c r="E1404" s="4">
        <v>708</v>
      </c>
      <c r="F1404" s="6">
        <v>1770</v>
      </c>
      <c r="G1404" s="0" t="inlineStr">
        <is>
          <t xml:space="preserve">В наличии</t>
        </is>
      </c>
      <c r="H1404" s="8">
        <v>2</v>
      </c>
      <c r="I1404" s="8">
        <v>8</v>
      </c>
      <c r="J1404" s="7" t="str">
        <f>HYPERLINK("https://klvmarket.ru/catalog/smazki/nizkotemperaturnye/smazka_mnogotselevaya_lithmak_bronze_ep2_phi_oil/?oid=3626","открыть")</f>
        <v>открыть</v>
      </c>
    </row>
    <row r="1405">
      <c r="A1405" s="0" t="inlineStr">
        <is>
          <t xml:space="preserve">Смазки › Общего назначения</t>
        </is>
      </c>
      <c r="B1405" s="0" t="inlineStr">
        <is>
          <t xml:space="preserve">OILRIGHT</t>
        </is>
      </c>
      <c r="C1405" s="0" t="inlineStr">
        <is>
          <t xml:space="preserve">Смазка Графитная ОILRIGHT</t>
        </is>
      </c>
      <c r="D1405" s="0" t="inlineStr">
        <is>
          <t xml:space="preserve">0,800кг</t>
        </is>
      </c>
      <c r="E1405" s="4">
        <v>195</v>
      </c>
      <c r="F1405" s="6">
        <v>244</v>
      </c>
      <c r="G1405" s="0" t="inlineStr">
        <is>
          <t xml:space="preserve">В наличии</t>
        </is>
      </c>
      <c r="H1405" s="8">
        <v>45</v>
      </c>
      <c r="J1405" s="7" t="str">
        <f>HYPERLINK("https://klvmarket.ru/catalog/smazki/obshchego-naznacheniya/smazka_grafitnaya_zhirovaya_gzh_fosfokhim/?oid=4195","открыть")</f>
        <v>открыть</v>
      </c>
    </row>
    <row r="1406">
      <c r="A1406" s="0" t="inlineStr">
        <is>
          <t xml:space="preserve">Смазки › Общего назначения</t>
        </is>
      </c>
      <c r="B1406" s="0" t="inlineStr">
        <is>
          <t xml:space="preserve">OILRIGHT</t>
        </is>
      </c>
      <c r="C1406" s="0" t="inlineStr">
        <is>
          <t xml:space="preserve">Смазка Графитная ОILRIGHT</t>
        </is>
      </c>
      <c r="D1406" s="0" t="inlineStr">
        <is>
          <t xml:space="preserve">2,1кг</t>
        </is>
      </c>
      <c r="E1406" s="4">
        <v>470</v>
      </c>
      <c r="F1406" s="6">
        <v>224</v>
      </c>
      <c r="G1406" s="0" t="inlineStr">
        <is>
          <t xml:space="preserve">В наличии</t>
        </is>
      </c>
      <c r="H1406" s="8">
        <v>34</v>
      </c>
      <c r="J1406" s="7" t="str">
        <f>HYPERLINK("https://klvmarket.ru/catalog/smazki/obshchego-naznacheniya/smazka_grafitnaya_zhirovaya_gzh_fosfokhim/?oid=4194","открыть")</f>
        <v>открыть</v>
      </c>
    </row>
    <row r="1407">
      <c r="A1407" s="0" t="inlineStr">
        <is>
          <t xml:space="preserve">Смазки › Общего назначения</t>
        </is>
      </c>
      <c r="B1407" s="0" t="inlineStr">
        <is>
          <t xml:space="preserve">OILRIGHT</t>
        </is>
      </c>
      <c r="C1407" s="0" t="inlineStr">
        <is>
          <t xml:space="preserve">Смазка Графитная ОILRIGHT</t>
        </is>
      </c>
      <c r="D1407" s="0" t="inlineStr">
        <is>
          <t xml:space="preserve">5кг</t>
        </is>
      </c>
      <c r="E1407" s="4">
        <v>1020</v>
      </c>
      <c r="F1407" s="6">
        <v>204</v>
      </c>
      <c r="G1407" s="0" t="inlineStr">
        <is>
          <t xml:space="preserve">В наличии</t>
        </is>
      </c>
      <c r="H1407" s="8">
        <v>12</v>
      </c>
      <c r="J1407" s="7" t="str">
        <f>HYPERLINK("https://klvmarket.ru/catalog/smazki/obshchego-naznacheniya/smazka_grafitnaya_zhirovaya_gzh_fosfokhim/?oid=3964","открыть")</f>
        <v>открыть</v>
      </c>
    </row>
    <row r="1408">
      <c r="A1408" s="0" t="inlineStr">
        <is>
          <t xml:space="preserve">Смазки › Общего назначения</t>
        </is>
      </c>
      <c r="B1408" s="0" t="inlineStr">
        <is>
          <t xml:space="preserve">OILRIGHT</t>
        </is>
      </c>
      <c r="C1408" s="0" t="inlineStr">
        <is>
          <t xml:space="preserve">Смазка Графитная ОILRIGHT</t>
        </is>
      </c>
      <c r="D1408" s="0" t="inlineStr">
        <is>
          <t xml:space="preserve">21кг</t>
        </is>
      </c>
      <c r="E1408" s="4">
        <v>3800</v>
      </c>
      <c r="F1408" s="6">
        <v>181</v>
      </c>
      <c r="G1408" s="0" t="inlineStr">
        <is>
          <t xml:space="preserve">В наличии</t>
        </is>
      </c>
      <c r="H1408" s="8">
        <v>4</v>
      </c>
      <c r="J1408" s="7" t="str">
        <f>HYPERLINK("https://klvmarket.ru/catalog/smazki/obshchego-naznacheniya/smazka_grafitnaya_zhirovaya_gzh_fosfokhim/?oid=2379","открыть")</f>
        <v>открыть</v>
      </c>
    </row>
    <row r="1409">
      <c r="A1409" s="0" t="inlineStr">
        <is>
          <t xml:space="preserve">Смазки › Общего назначения</t>
        </is>
      </c>
      <c r="B1409" s="0" t="inlineStr">
        <is>
          <t xml:space="preserve">OILRIGHT</t>
        </is>
      </c>
      <c r="C1409" s="0" t="inlineStr">
        <is>
          <t xml:space="preserve">Смазка Графитная ОILRIGHT</t>
        </is>
      </c>
      <c r="D1409" s="0" t="inlineStr">
        <is>
          <t xml:space="preserve">37кг</t>
        </is>
      </c>
      <c r="E1409" s="4">
        <v>6700</v>
      </c>
      <c r="F1409" s="6">
        <v>181</v>
      </c>
      <c r="G1409" s="0" t="inlineStr">
        <is>
          <t xml:space="preserve">В наличии</t>
        </is>
      </c>
      <c r="H1409" s="8">
        <v>11</v>
      </c>
      <c r="J1409" s="7" t="str">
        <f>HYPERLINK("https://klvmarket.ru/catalog/smazki/obshchego-naznacheniya/smazka_grafitnaya_zhirovaya_gzh_fosfokhim/?oid=3629","открыть")</f>
        <v>открыть</v>
      </c>
    </row>
    <row r="1410">
      <c r="A1410" s="0" t="inlineStr">
        <is>
          <t xml:space="preserve">Смазки › Общего назначения</t>
        </is>
      </c>
      <c r="B1410" s="0" t="inlineStr">
        <is>
          <t xml:space="preserve">Фосфохим</t>
        </is>
      </c>
      <c r="C1410" s="0" t="inlineStr">
        <is>
          <t xml:space="preserve">Смазка Солидол-Ж Девон</t>
        </is>
      </c>
      <c r="D1410" s="0" t="inlineStr">
        <is>
          <t xml:space="preserve">2,1кг, Банка пласт. 2,3л</t>
        </is>
      </c>
      <c r="E1410" s="4">
        <v>620</v>
      </c>
      <c r="F1410" s="6">
        <v>295</v>
      </c>
      <c r="G1410" s="0" t="inlineStr">
        <is>
          <t xml:space="preserve">В наличии</t>
        </is>
      </c>
      <c r="H1410" s="8">
        <v>10</v>
      </c>
      <c r="J1410" s="7" t="str">
        <f>HYPERLINK("https://klvmarket.ru/catalog/smazki/obshchego-naznacheniya/solidol-zh/?oid=1058","открыть")</f>
        <v>открыть</v>
      </c>
    </row>
    <row r="1411">
      <c r="A1411" s="0" t="inlineStr">
        <is>
          <t xml:space="preserve">Смазки › Пищевые</t>
        </is>
      </c>
      <c r="B1411" s="0" t="inlineStr">
        <is>
          <t xml:space="preserve">ARGO</t>
        </is>
      </c>
      <c r="C1411" s="0" t="inlineStr">
        <is>
          <t xml:space="preserve">Смазка OrganicPlex (ОрганикПлекс) ARGO</t>
        </is>
      </c>
      <c r="D1411" s="0" t="inlineStr">
        <is>
          <t xml:space="preserve">0,370кг</t>
        </is>
      </c>
      <c r="E1411" s="4">
        <v>1100</v>
      </c>
      <c r="F1411" s="6">
        <v>2973</v>
      </c>
      <c r="G1411" s="0" t="inlineStr">
        <is>
          <t xml:space="preserve">Под заказ</t>
        </is>
      </c>
      <c r="J1411" s="7" t="str">
        <f>HYPERLINK("https://klvmarket.ru/catalog/smazki/pishchevye/smazka_organicplex_organikpleks_argo/?oid=4264","открыть")</f>
        <v>открыть</v>
      </c>
    </row>
    <row r="1412">
      <c r="A1412" s="0" t="inlineStr">
        <is>
          <t xml:space="preserve">Смазки › Пищевые</t>
        </is>
      </c>
      <c r="B1412" s="0" t="inlineStr">
        <is>
          <t xml:space="preserve">ARGO</t>
        </is>
      </c>
      <c r="C1412" s="0" t="inlineStr">
        <is>
          <t xml:space="preserve">Смазка OrganicPlex (ОрганикПлекс) ARGO</t>
        </is>
      </c>
      <c r="D1412" s="0" t="inlineStr">
        <is>
          <t xml:space="preserve">18кг</t>
        </is>
      </c>
      <c r="E1412" s="4">
        <v>49500</v>
      </c>
      <c r="F1412" s="6">
        <v>2750</v>
      </c>
      <c r="G1412" s="0" t="inlineStr">
        <is>
          <t xml:space="preserve">Под заказ</t>
        </is>
      </c>
      <c r="J1412" s="7" t="str">
        <f>HYPERLINK("https://klvmarket.ru/catalog/smazki/pishchevye/smazka_organicplex_organikpleks_argo/?oid=4265","открыть")</f>
        <v>открыть</v>
      </c>
    </row>
    <row r="1413">
      <c r="A1413" s="0" t="inlineStr">
        <is>
          <t xml:space="preserve">Смазки › Пищевые</t>
        </is>
      </c>
      <c r="B1413" s="0" t="inlineStr">
        <is>
          <t xml:space="preserve">ARGO</t>
        </is>
      </c>
      <c r="C1413" s="0" t="inlineStr">
        <is>
          <t xml:space="preserve">Смазка OrganicPlex HD (ОрганикПлекс ЭйчДи) ARGO</t>
        </is>
      </c>
      <c r="D1413" s="0" t="inlineStr">
        <is>
          <t xml:space="preserve">0,370кг</t>
        </is>
      </c>
      <c r="E1413" s="4">
        <v>795</v>
      </c>
      <c r="F1413" s="6">
        <v>2149</v>
      </c>
      <c r="G1413" s="0" t="inlineStr">
        <is>
          <t xml:space="preserve">Под заказ</t>
        </is>
      </c>
      <c r="J1413" s="7" t="str">
        <f>HYPERLINK("https://klvmarket.ru/catalog/smazki/pishchevye/smazka_organicplex_hd_organikpleks_eychdi_argo/?oid=4270","открыть")</f>
        <v>открыть</v>
      </c>
    </row>
    <row r="1414">
      <c r="A1414" s="0" t="inlineStr">
        <is>
          <t xml:space="preserve">Смазки › Пищевые</t>
        </is>
      </c>
      <c r="B1414" s="0" t="inlineStr">
        <is>
          <t xml:space="preserve">ARGO</t>
        </is>
      </c>
      <c r="C1414" s="0" t="inlineStr">
        <is>
          <t xml:space="preserve">Смазка OrganicPlex HD (ОрганикПлекс ЭйчДи) ARGO</t>
        </is>
      </c>
      <c r="D1414" s="0" t="inlineStr">
        <is>
          <t xml:space="preserve">18кг</t>
        </is>
      </c>
      <c r="E1414" s="4">
        <v>37350</v>
      </c>
      <c r="F1414" s="6">
        <v>2075</v>
      </c>
      <c r="G1414" s="0" t="inlineStr">
        <is>
          <t xml:space="preserve">Под заказ</t>
        </is>
      </c>
      <c r="J1414" s="7" t="str">
        <f>HYPERLINK("https://klvmarket.ru/catalog/smazki/pishchevye/smazka_organicplex_hd_organikpleks_eychdi_argo/?oid=4269","открыть")</f>
        <v>открыть</v>
      </c>
    </row>
    <row r="1415">
      <c r="A1415" s="0" t="inlineStr">
        <is>
          <t xml:space="preserve">Смазки › Пищевые</t>
        </is>
      </c>
      <c r="B1415" s="0" t="inlineStr">
        <is>
          <t xml:space="preserve">ARGO</t>
        </is>
      </c>
      <c r="C1415" s="0" t="inlineStr">
        <is>
          <t xml:space="preserve">Смазка OrganicPlex HD (ОрганикПлекс ЭйчДи) ARGO</t>
        </is>
      </c>
      <c r="D1415" s="0" t="inlineStr">
        <is>
          <t xml:space="preserve">180кг</t>
        </is>
      </c>
      <c r="E1415" s="4">
        <v>330000</v>
      </c>
      <c r="F1415" s="6">
        <v>1833</v>
      </c>
      <c r="G1415" s="0" t="inlineStr">
        <is>
          <t xml:space="preserve">Под заказ</t>
        </is>
      </c>
      <c r="J1415" s="7" t="str">
        <f>HYPERLINK("https://klvmarket.ru/catalog/smazki/pishchevye/smazka_organicplex_hd_organikpleks_eychdi_argo/?oid=4267","открыть")</f>
        <v>открыть</v>
      </c>
    </row>
    <row r="1416">
      <c r="A1416" s="0" t="inlineStr">
        <is>
          <t xml:space="preserve">Смазки › Пищевые</t>
        </is>
      </c>
      <c r="B1416" s="0" t="inlineStr">
        <is>
          <t xml:space="preserve">ARGO</t>
        </is>
      </c>
      <c r="C1416" s="0" t="inlineStr">
        <is>
          <t xml:space="preserve">Смазка OrganicPlex HD (ОрганикПлекс ЭйчДи) ARGO</t>
        </is>
      </c>
      <c r="D1416" s="0" t="inlineStr">
        <is>
          <t xml:space="preserve">180кг</t>
        </is>
      </c>
      <c r="E1416" s="4">
        <v>330000</v>
      </c>
      <c r="F1416" s="6">
        <v>1833</v>
      </c>
      <c r="G1416" s="0" t="inlineStr">
        <is>
          <t xml:space="preserve">Под заказ</t>
        </is>
      </c>
      <c r="J1416" s="7" t="str">
        <f>HYPERLINK("https://klvmarket.ru/catalog/smazki/pishchevye/smazka_organicplex_hd_organikpleks_eychdi_argo/?oid=4268","открыть")</f>
        <v>открыть</v>
      </c>
    </row>
    <row r="1417">
      <c r="A1417" s="0" t="inlineStr">
        <is>
          <t xml:space="preserve">Смазки › Редукторные</t>
        </is>
      </c>
      <c r="B1417" s="0" t="inlineStr">
        <is>
          <t xml:space="preserve">Центр-Ойл</t>
        </is>
      </c>
      <c r="C1417" s="0" t="inlineStr">
        <is>
          <t xml:space="preserve">Смазка термостойкая Циатим 208</t>
        </is>
      </c>
      <c r="D1417" s="0" t="inlineStr">
        <is>
          <t xml:space="preserve">10л</t>
        </is>
      </c>
      <c r="E1417" s="4">
        <v>8500</v>
      </c>
      <c r="F1417" s="5">
        <v>850</v>
      </c>
      <c r="G1417" s="0" t="inlineStr">
        <is>
          <t xml:space="preserve">В наличии</t>
        </is>
      </c>
      <c r="H1417" s="8">
        <v>2</v>
      </c>
      <c r="J1417" s="7" t="str">
        <f>HYPERLINK("https://klvmarket.ru/catalog/smazki/reduktornye/tsiatim-208/?oid=1126","открыть")</f>
        <v>открыть</v>
      </c>
    </row>
    <row r="1418">
      <c r="A1418" s="0" t="inlineStr">
        <is>
          <t xml:space="preserve">Смазки › Специализированные › Буровые</t>
        </is>
      </c>
      <c r="B1418" s="0" t="inlineStr">
        <is>
          <t xml:space="preserve">Whitemore</t>
        </is>
      </c>
      <c r="C1418" s="0" t="inlineStr">
        <is>
          <t xml:space="preserve">Смазка противозадирная Drill Steel Lubricant Whitmore’s</t>
        </is>
      </c>
      <c r="D1418" s="0" t="inlineStr">
        <is>
          <t xml:space="preserve">9кг</t>
        </is>
      </c>
      <c r="E1418" s="4">
        <v>6000</v>
      </c>
      <c r="F1418" s="6">
        <v>667</v>
      </c>
      <c r="G1418" s="0" t="inlineStr">
        <is>
          <t xml:space="preserve">В наличии</t>
        </is>
      </c>
      <c r="H1418" s="8">
        <v>6</v>
      </c>
      <c r="J1418" s="7" t="str">
        <f>HYPERLINK("https://klvmarket.ru/catalog/smazki/spetsializirovannye/burovye/whitmore-s-drill-steel-lubricant-winter/?oid=1132","открыть")</f>
        <v>открыть</v>
      </c>
    </row>
    <row r="1419">
      <c r="A1419" s="0" t="inlineStr">
        <is>
          <t xml:space="preserve">Смазки › Специализированные › Для электрических машин и электроконтактов</t>
        </is>
      </c>
      <c r="B1419" s="0" t="inlineStr">
        <is>
          <t xml:space="preserve">Whitemore</t>
        </is>
      </c>
      <c r="C1419" s="0" t="inlineStr">
        <is>
          <t xml:space="preserve">Смазка OmnilithTM MB 2 Whitemore's</t>
        </is>
      </c>
      <c r="D1419" s="0" t="inlineStr">
        <is>
          <t xml:space="preserve">15,9кг</t>
        </is>
      </c>
      <c r="E1419" s="4">
        <v>16000</v>
      </c>
      <c r="F1419" s="6">
        <v>1006</v>
      </c>
      <c r="G1419" s="0" t="inlineStr">
        <is>
          <t xml:space="preserve">В наличии</t>
        </is>
      </c>
      <c r="I1419" s="8">
        <v>16</v>
      </c>
      <c r="J1419" s="7" t="str">
        <f>HYPERLINK("https://klvmarket.ru/catalog/smazki/spetsializirovannye/dlya-elektricheskikh-mashin-i-elektrokontaktov/whitmore-s-omnilite-mb-2/?oid=1129","открыть")</f>
        <v>открыть</v>
      </c>
    </row>
    <row r="1420">
      <c r="A1420" s="0" t="inlineStr">
        <is>
          <t xml:space="preserve">Смазки › Специализированные › Консервационные смазки и пропиточные составы</t>
        </is>
      </c>
      <c r="B1420" s="0" t="inlineStr">
        <is>
          <t xml:space="preserve">Фосфохим</t>
        </is>
      </c>
      <c r="C1420" s="0" t="inlineStr">
        <is>
          <t xml:space="preserve">Смазка Пушечная Фосфохим</t>
        </is>
      </c>
      <c r="D1420" s="0" t="inlineStr">
        <is>
          <t xml:space="preserve">2,1кг</t>
        </is>
      </c>
      <c r="E1420" s="2" t="inlineStr">
        <is>
          <t xml:space="preserve">по запросу</t>
        </is>
      </c>
      <c r="G1420" s="0" t="inlineStr">
        <is>
          <t xml:space="preserve">В наличии</t>
        </is>
      </c>
      <c r="J1420" s="7" t="str">
        <f>HYPERLINK("https://klvmarket.ru/catalog/smazki/spetsializirovannye/konservatsionnye-smazki-i-propitochnye-sostavy/pushechnaya/?oid=1134","открыть")</f>
        <v>открыть</v>
      </c>
    </row>
    <row r="1421">
      <c r="A1421" s="0" t="inlineStr">
        <is>
          <t xml:space="preserve">Смазки › Термостойкие</t>
        </is>
      </c>
      <c r="B1421" s="0" t="inlineStr">
        <is>
          <t xml:space="preserve">ARGO</t>
        </is>
      </c>
      <c r="C1421" s="0" t="inlineStr">
        <is>
          <t xml:space="preserve">Смазка Chisel Paste EP 0 (Чизел Паста) ARGO</t>
        </is>
      </c>
      <c r="E1421" s="4">
        <v>825</v>
      </c>
      <c r="G1421" s="0" t="inlineStr">
        <is>
          <t xml:space="preserve">По запросу</t>
        </is>
      </c>
      <c r="J1421" s="7" t="str">
        <f>HYPERLINK("https://klvmarket.ru/catalog/smazki/termostoykie/smazka_chisel_paste_ep_0_chizel_pasta_argo/?oid=4331","открыть")</f>
        <v>открыть</v>
      </c>
    </row>
    <row r="1422">
      <c r="A1422" s="0" t="inlineStr">
        <is>
          <t xml:space="preserve">Смазки › Термостойкие</t>
        </is>
      </c>
      <c r="B1422" s="0" t="inlineStr">
        <is>
          <t xml:space="preserve">ARGO</t>
        </is>
      </c>
      <c r="C1422" s="0" t="inlineStr">
        <is>
          <t xml:space="preserve">Смазка Chisel Paste EP 1 (Чизел Паста) ARGO</t>
        </is>
      </c>
      <c r="E1422" s="4">
        <v>825</v>
      </c>
      <c r="G1422" s="0" t="inlineStr">
        <is>
          <t xml:space="preserve">По запросу</t>
        </is>
      </c>
      <c r="J1422" s="7" t="str">
        <f>HYPERLINK("https://klvmarket.ru/catalog/smazki/termostoykie/smazka_chisel_paste_ep_1_chizel_pasta_argo/?oid=4329","открыть")</f>
        <v>открыть</v>
      </c>
    </row>
    <row r="1423">
      <c r="A1423" s="0" t="inlineStr">
        <is>
          <t xml:space="preserve">Смазки › Термостойкие</t>
        </is>
      </c>
      <c r="B1423" s="0" t="inlineStr">
        <is>
          <t xml:space="preserve">ARGO</t>
        </is>
      </c>
      <c r="C1423" s="0" t="inlineStr">
        <is>
          <t xml:space="preserve">Смазка Li-X High Temperature Grease EP 2 ARGO</t>
        </is>
      </c>
      <c r="D1423" s="0" t="inlineStr">
        <is>
          <t xml:space="preserve">0,370кг</t>
        </is>
      </c>
      <c r="E1423" s="4">
        <v>450</v>
      </c>
      <c r="F1423" s="6">
        <v>1216</v>
      </c>
      <c r="G1423" s="0" t="inlineStr">
        <is>
          <t xml:space="preserve">По запросу</t>
        </is>
      </c>
      <c r="H1423" s="8">
        <v>42</v>
      </c>
      <c r="J1423" s="7" t="str">
        <f>HYPERLINK("https://klvmarket.ru/catalog/smazki/termostoykie/smazka_li_x_high_temperature_grease_ep_2_argo/?oid=4326","открыть")</f>
        <v>открыть</v>
      </c>
    </row>
    <row r="1424">
      <c r="A1424" s="0" t="inlineStr">
        <is>
          <t xml:space="preserve">Смазки › Термостойкие</t>
        </is>
      </c>
      <c r="B1424" s="0" t="inlineStr">
        <is>
          <t xml:space="preserve">ARGO</t>
        </is>
      </c>
      <c r="C1424" s="0" t="inlineStr">
        <is>
          <t xml:space="preserve">Смазка Li-X High Temperature Grease EP 2 ARGO</t>
        </is>
      </c>
      <c r="D1424" s="0" t="inlineStr">
        <is>
          <t xml:space="preserve">18кг</t>
        </is>
      </c>
      <c r="E1424" s="4">
        <v>13350</v>
      </c>
      <c r="F1424" s="6">
        <v>742</v>
      </c>
      <c r="G1424" s="0" t="inlineStr">
        <is>
          <t xml:space="preserve">По запросу</t>
        </is>
      </c>
      <c r="H1424" s="8">
        <v>9</v>
      </c>
      <c r="J1424" s="7" t="str">
        <f>HYPERLINK("https://klvmarket.ru/catalog/smazki/termostoykie/smazka_li_x_high_temperature_grease_ep_2_argo/?oid=4327","открыть")</f>
        <v>открыть</v>
      </c>
    </row>
    <row r="1425">
      <c r="A1425" s="0" t="inlineStr">
        <is>
          <t xml:space="preserve">Смазки › Термостойкие</t>
        </is>
      </c>
      <c r="B1425" s="0" t="inlineStr">
        <is>
          <t xml:space="preserve">ARGO</t>
        </is>
      </c>
      <c r="C1425" s="0" t="inlineStr">
        <is>
          <t xml:space="preserve">Смазка TermoPlex 460 PTFE EP1 (ТермоПлекс 460 ПТФЕ) ARGO</t>
        </is>
      </c>
      <c r="D1425" s="0" t="inlineStr">
        <is>
          <t xml:space="preserve">1кг</t>
        </is>
      </c>
      <c r="E1425" s="4">
        <v>2635</v>
      </c>
      <c r="F1425" s="6">
        <v>2635</v>
      </c>
      <c r="G1425" s="0" t="inlineStr">
        <is>
          <t xml:space="preserve">По запросу</t>
        </is>
      </c>
      <c r="J1425" s="7" t="str">
        <f>HYPERLINK("https://klvmarket.ru/catalog/smazki/termostoykie/smazka_termoplex_460_ptfe_ep1_termopleks_460_ptfe_argo/?oid=4337","открыть")</f>
        <v>открыть</v>
      </c>
    </row>
    <row r="1426">
      <c r="A1426" s="0" t="inlineStr">
        <is>
          <t xml:space="preserve">Смазки › Термостойкие</t>
        </is>
      </c>
      <c r="B1426" s="0" t="inlineStr">
        <is>
          <t xml:space="preserve">ARGO</t>
        </is>
      </c>
      <c r="C1426" s="0" t="inlineStr">
        <is>
          <t xml:space="preserve">Смазка TermoPlex 460 PTFE EP1 (ТермоПлекс 460 ПТФЕ) ARGO</t>
        </is>
      </c>
      <c r="D1426" s="0" t="inlineStr">
        <is>
          <t xml:space="preserve">18кг</t>
        </is>
      </c>
      <c r="E1426" s="4">
        <v>36135</v>
      </c>
      <c r="F1426" s="6">
        <v>2008</v>
      </c>
      <c r="G1426" s="0" t="inlineStr">
        <is>
          <t xml:space="preserve">По запросу</t>
        </is>
      </c>
      <c r="J1426" s="7" t="str">
        <f>HYPERLINK("https://klvmarket.ru/catalog/smazki/termostoykie/smazka_termoplex_460_ptfe_ep1_termopleks_460_ptfe_argo/?oid=4336","открыть")</f>
        <v>открыть</v>
      </c>
    </row>
    <row r="1427">
      <c r="A1427" s="0" t="inlineStr">
        <is>
          <t xml:space="preserve">Смазки › Термостойкие</t>
        </is>
      </c>
      <c r="B1427" s="0" t="inlineStr">
        <is>
          <t xml:space="preserve">ARGO</t>
        </is>
      </c>
      <c r="C1427" s="0" t="inlineStr">
        <is>
          <t xml:space="preserve">Смазка TermoPlex 460 PTFE EP2 (ТермоПлекс 460 ПТФЕ) ARGO</t>
        </is>
      </c>
      <c r="D1427" s="0" t="inlineStr">
        <is>
          <t xml:space="preserve">0,100кг</t>
        </is>
      </c>
      <c r="E1427" s="4">
        <v>2630</v>
      </c>
      <c r="F1427" s="6">
        <v>26300</v>
      </c>
      <c r="G1427" s="0" t="inlineStr">
        <is>
          <t xml:space="preserve">По запросу</t>
        </is>
      </c>
      <c r="J1427" s="7" t="str">
        <f>HYPERLINK("https://klvmarket.ru/catalog/smazki/termostoykie/smazka_termoplex_460_ptfe_ep2_termopleks_460_ptfe_argo/?oid=4333","открыть")</f>
        <v>открыть</v>
      </c>
    </row>
    <row r="1428">
      <c r="A1428" s="0" t="inlineStr">
        <is>
          <t xml:space="preserve">Смазки › Термостойкие</t>
        </is>
      </c>
      <c r="B1428" s="0" t="inlineStr">
        <is>
          <t xml:space="preserve">ARGO</t>
        </is>
      </c>
      <c r="C1428" s="0" t="inlineStr">
        <is>
          <t xml:space="preserve">Смазка TermoPlex 460 PTFE EP2 (ТермоПлекс 460 ПТФЕ) ARGO</t>
        </is>
      </c>
      <c r="D1428" s="0" t="inlineStr">
        <is>
          <t xml:space="preserve">18кг</t>
        </is>
      </c>
      <c r="E1428" s="4">
        <v>36000</v>
      </c>
      <c r="F1428" s="6">
        <v>2000</v>
      </c>
      <c r="G1428" s="0" t="inlineStr">
        <is>
          <t xml:space="preserve">По запросу</t>
        </is>
      </c>
      <c r="J1428" s="7" t="str">
        <f>HYPERLINK("https://klvmarket.ru/catalog/smazki/termostoykie/smazka_termoplex_460_ptfe_ep2_termopleks_460_ptfe_argo/?oid=4334","открыть")</f>
        <v>открыть</v>
      </c>
    </row>
    <row r="1429">
      <c r="A1429" s="0" t="inlineStr">
        <is>
          <t xml:space="preserve">Смазки › Термостойкие</t>
        </is>
      </c>
      <c r="B1429" s="0" t="inlineStr">
        <is>
          <t xml:space="preserve">TOTACHI</t>
        </is>
      </c>
      <c r="C1429" s="0" t="inlineStr">
        <is>
          <t xml:space="preserve">Смазка многоцелевая Star Grease EP 1,2 TOTACHI®</t>
        </is>
      </c>
      <c r="D1429" s="0" t="inlineStr">
        <is>
          <t xml:space="preserve">0,397кг</t>
        </is>
      </c>
      <c r="E1429" s="4">
        <v>650</v>
      </c>
      <c r="F1429" s="6">
        <v>1637</v>
      </c>
      <c r="G1429" s="0" t="inlineStr">
        <is>
          <t xml:space="preserve">В наличии</t>
        </is>
      </c>
      <c r="H1429" s="8">
        <v>30</v>
      </c>
      <c r="J1429" s="7" t="str">
        <f>HYPERLINK("https://klvmarket.ru/catalog/smazki/termostoykie/smazka_mnogotselevaya_star_grease_ep_1_2_totachi/?oid=2563","открыть")</f>
        <v>открыть</v>
      </c>
    </row>
    <row r="1430">
      <c r="A1430" s="0" t="inlineStr">
        <is>
          <t xml:space="preserve">Смазки › Термостойкие</t>
        </is>
      </c>
      <c r="B1430" s="0" t="inlineStr">
        <is>
          <t xml:space="preserve">TOTACHI</t>
        </is>
      </c>
      <c r="C1430" s="0" t="inlineStr">
        <is>
          <t xml:space="preserve">Смазка многоцелевая Star Grease EP 1,2 TOTACHI®</t>
        </is>
      </c>
      <c r="D1430" s="0" t="inlineStr">
        <is>
          <t xml:space="preserve">15,9кг</t>
        </is>
      </c>
      <c r="E1430" s="4">
        <v>14700</v>
      </c>
      <c r="F1430" s="6">
        <v>925</v>
      </c>
      <c r="G1430" s="0" t="inlineStr">
        <is>
          <t xml:space="preserve">В наличии</t>
        </is>
      </c>
      <c r="H1430" s="8">
        <v>5</v>
      </c>
      <c r="J1430" s="7" t="str">
        <f>HYPERLINK("https://klvmarket.ru/catalog/smazki/termostoykie/smazka_mnogotselevaya_star_grease_ep_1_2_totachi/?oid=2564","открыть")</f>
        <v>открыть</v>
      </c>
    </row>
    <row r="1431">
      <c r="A1431" s="0" t="inlineStr">
        <is>
          <t xml:space="preserve">Смазки › Термостойкие</t>
        </is>
      </c>
      <c r="B1431" s="0" t="inlineStr">
        <is>
          <t xml:space="preserve">PHI OIL</t>
        </is>
      </c>
      <c r="C1431" s="0" t="inlineStr">
        <is>
          <t xml:space="preserve">Смазка термостойкая Bentonit 460 Gold EP 2</t>
        </is>
      </c>
      <c r="D1431" s="0" t="inlineStr">
        <is>
          <t xml:space="preserve">400г</t>
        </is>
      </c>
      <c r="E1431" s="4">
        <v>1100</v>
      </c>
      <c r="F1431" s="6">
        <v>2750</v>
      </c>
      <c r="G1431" s="0" t="inlineStr">
        <is>
          <t xml:space="preserve">В наличии</t>
        </is>
      </c>
      <c r="I1431" s="8">
        <v>700</v>
      </c>
      <c r="J1431" s="7" t="str">
        <f>HYPERLINK("https://klvmarket.ru/catalog/smazki/termostoykie/smazka_termostoykaya_bentonit_460_gold_ep_2/?oid=3721","открыть")</f>
        <v>открыть</v>
      </c>
    </row>
    <row r="1432">
      <c r="A1432" s="0" t="inlineStr">
        <is>
          <t xml:space="preserve">Смазки › Термостойкие</t>
        </is>
      </c>
      <c r="B1432" s="0" t="inlineStr">
        <is>
          <t xml:space="preserve">PHI OIL</t>
        </is>
      </c>
      <c r="C1432" s="0" t="inlineStr">
        <is>
          <t xml:space="preserve">Смазка термостойкая Bentonit 460 Gold EP 2</t>
        </is>
      </c>
      <c r="D1432" s="0" t="inlineStr">
        <is>
          <t xml:space="preserve">18кг</t>
        </is>
      </c>
      <c r="E1432" s="4">
        <v>34800</v>
      </c>
      <c r="F1432" s="6">
        <v>1933</v>
      </c>
      <c r="G1432" s="0" t="inlineStr">
        <is>
          <t xml:space="preserve">В наличии</t>
        </is>
      </c>
      <c r="I1432" s="8">
        <v>20</v>
      </c>
      <c r="J1432" s="7" t="str">
        <f>HYPERLINK("https://klvmarket.ru/catalog/smazki/termostoykie/smazka_termostoykaya_bentonit_460_gold_ep_2/?oid=3722","открыть")</f>
        <v>открыть</v>
      </c>
    </row>
    <row r="1433">
      <c r="A1433" s="0" t="inlineStr">
        <is>
          <t xml:space="preserve">Смазки › Термостойкие</t>
        </is>
      </c>
      <c r="B1433" s="0" t="inlineStr">
        <is>
          <t xml:space="preserve">Whitemore</t>
        </is>
      </c>
      <c r="C1433" s="0" t="inlineStr">
        <is>
          <t xml:space="preserve">Смазка термостойкая Omnitemp 2 Whitmore's</t>
        </is>
      </c>
      <c r="D1433" s="0" t="inlineStr">
        <is>
          <t xml:space="preserve">15,9кг</t>
        </is>
      </c>
      <c r="E1433" s="4">
        <v>12000</v>
      </c>
      <c r="F1433" s="6">
        <v>755</v>
      </c>
      <c r="G1433" s="0" t="inlineStr">
        <is>
          <t xml:space="preserve">По запросу</t>
        </is>
      </c>
      <c r="I1433" s="8">
        <v>35</v>
      </c>
      <c r="J1433" s="7" t="str">
        <f>HYPERLINK("https://klvmarket.ru/catalog/smazki/termostoykie/whitmore-s-omnitemp-/?oid=1115","открыть")</f>
        <v>открыть</v>
      </c>
    </row>
    <row r="1434">
      <c r="A1434" s="0" t="inlineStr">
        <is>
          <t xml:space="preserve">Охлаждающие жидкости</t>
        </is>
      </c>
      <c r="B1434" s="0" t="inlineStr">
        <is>
          <t xml:space="preserve">OTS</t>
        </is>
      </c>
      <c r="C1434" s="0" t="inlineStr">
        <is>
          <t xml:space="preserve">OTS HD SCA</t>
        </is>
      </c>
      <c r="D1434" s="0" t="inlineStr">
        <is>
          <t xml:space="preserve">1л</t>
        </is>
      </c>
      <c r="E1434" s="2" t="inlineStr">
        <is>
          <t xml:space="preserve">по запросу</t>
        </is>
      </c>
      <c r="G1434" s="0" t="inlineStr">
        <is>
          <t xml:space="preserve">Под заказ</t>
        </is>
      </c>
      <c r="J1434" s="7" t="str">
        <f>HYPERLINK("https://klvmarket.ru/catalog/okhlazhdayushchie_zhidkosti/ots_hd_sca/?oid=4150","открыть")</f>
        <v>открыть</v>
      </c>
    </row>
    <row r="1435">
      <c r="A1435" s="0" t="inlineStr">
        <is>
          <t xml:space="preserve">Охлаждающие жидкости</t>
        </is>
      </c>
      <c r="B1435" s="0" t="inlineStr">
        <is>
          <t xml:space="preserve">OTS</t>
        </is>
      </c>
      <c r="C1435" s="0" t="inlineStr">
        <is>
          <t xml:space="preserve">OTS HD SCA</t>
        </is>
      </c>
      <c r="D1435" s="0" t="inlineStr">
        <is>
          <t xml:space="preserve">5л</t>
        </is>
      </c>
      <c r="E1435" s="2" t="inlineStr">
        <is>
          <t xml:space="preserve">по запросу</t>
        </is>
      </c>
      <c r="G1435" s="0" t="inlineStr">
        <is>
          <t xml:space="preserve">Под заказ</t>
        </is>
      </c>
      <c r="J1435" s="7" t="str">
        <f>HYPERLINK("https://klvmarket.ru/catalog/okhlazhdayushchie_zhidkosti/ots_hd_sca/?oid=4151","открыть")</f>
        <v>открыть</v>
      </c>
    </row>
    <row r="1436">
      <c r="A1436" s="0" t="inlineStr">
        <is>
          <t xml:space="preserve">Охлаждающие жидкости</t>
        </is>
      </c>
      <c r="B1436" s="0" t="inlineStr">
        <is>
          <t xml:space="preserve">OTS</t>
        </is>
      </c>
      <c r="C1436" s="0" t="inlineStr">
        <is>
          <t xml:space="preserve">OTS HD SCA</t>
        </is>
      </c>
      <c r="D1436" s="0" t="inlineStr">
        <is>
          <t xml:space="preserve">20л</t>
        </is>
      </c>
      <c r="E1436" s="2" t="inlineStr">
        <is>
          <t xml:space="preserve">по запросу</t>
        </is>
      </c>
      <c r="G1436" s="0" t="inlineStr">
        <is>
          <t xml:space="preserve">Под заказ</t>
        </is>
      </c>
      <c r="J1436" s="7" t="str">
        <f>HYPERLINK("https://klvmarket.ru/catalog/okhlazhdayushchie_zhidkosti/ots_hd_sca/?oid=4153","открыть")</f>
        <v>открыть</v>
      </c>
    </row>
    <row r="1437">
      <c r="A1437" s="0" t="inlineStr">
        <is>
          <t xml:space="preserve">Охлаждающие жидкости</t>
        </is>
      </c>
      <c r="B1437" s="0" t="inlineStr">
        <is>
          <t xml:space="preserve">OTS</t>
        </is>
      </c>
      <c r="C1437" s="0" t="inlineStr">
        <is>
          <t xml:space="preserve">OTS HD SCA</t>
        </is>
      </c>
      <c r="D1437" s="0" t="inlineStr">
        <is>
          <t xml:space="preserve">205л</t>
        </is>
      </c>
      <c r="E1437" s="2" t="inlineStr">
        <is>
          <t xml:space="preserve">по запросу</t>
        </is>
      </c>
      <c r="G1437" s="0" t="inlineStr">
        <is>
          <t xml:space="preserve">Под заказ</t>
        </is>
      </c>
      <c r="J1437" s="7" t="str">
        <f>HYPERLINK("https://klvmarket.ru/catalog/okhlazhdayushchie_zhidkosti/ots_hd_sca/?oid=4152","открыть")</f>
        <v>открыть</v>
      </c>
    </row>
    <row r="1438">
      <c r="A1438" s="0" t="inlineStr">
        <is>
          <t xml:space="preserve">Охлаждающие жидкости</t>
        </is>
      </c>
      <c r="B1438" s="0" t="inlineStr">
        <is>
          <t xml:space="preserve">OTS</t>
        </is>
      </c>
      <c r="C1438" s="0" t="inlineStr">
        <is>
          <t xml:space="preserve">OTS HD SCA4</t>
        </is>
      </c>
      <c r="D1438" s="0" t="inlineStr">
        <is>
          <t xml:space="preserve">1л</t>
        </is>
      </c>
      <c r="E1438" s="2" t="inlineStr">
        <is>
          <t xml:space="preserve">по запросу</t>
        </is>
      </c>
      <c r="G1438" s="0" t="inlineStr">
        <is>
          <t xml:space="preserve">Под заказ</t>
        </is>
      </c>
      <c r="J1438" s="7" t="str">
        <f>HYPERLINK("https://klvmarket.ru/catalog/okhlazhdayushchie_zhidkosti/ots_hd_sca4/?oid=4145","открыть")</f>
        <v>открыть</v>
      </c>
    </row>
    <row r="1439">
      <c r="A1439" s="0" t="inlineStr">
        <is>
          <t xml:space="preserve">Охлаждающие жидкости</t>
        </is>
      </c>
      <c r="B1439" s="0" t="inlineStr">
        <is>
          <t xml:space="preserve">OTS</t>
        </is>
      </c>
      <c r="C1439" s="0" t="inlineStr">
        <is>
          <t xml:space="preserve">OTS HD SCA4</t>
        </is>
      </c>
      <c r="D1439" s="0" t="inlineStr">
        <is>
          <t xml:space="preserve">5л</t>
        </is>
      </c>
      <c r="E1439" s="2" t="inlineStr">
        <is>
          <t xml:space="preserve">по запросу</t>
        </is>
      </c>
      <c r="G1439" s="0" t="inlineStr">
        <is>
          <t xml:space="preserve">Под заказ</t>
        </is>
      </c>
      <c r="J1439" s="7" t="str">
        <f>HYPERLINK("https://klvmarket.ru/catalog/okhlazhdayushchie_zhidkosti/ots_hd_sca4/?oid=4146","открыть")</f>
        <v>открыть</v>
      </c>
    </row>
    <row r="1440">
      <c r="A1440" s="0" t="inlineStr">
        <is>
          <t xml:space="preserve">Охлаждающие жидкости</t>
        </is>
      </c>
      <c r="B1440" s="0" t="inlineStr">
        <is>
          <t xml:space="preserve">OTS</t>
        </is>
      </c>
      <c r="C1440" s="0" t="inlineStr">
        <is>
          <t xml:space="preserve">OTS HD SCA4</t>
        </is>
      </c>
      <c r="D1440" s="0" t="inlineStr">
        <is>
          <t xml:space="preserve">20л</t>
        </is>
      </c>
      <c r="E1440" s="2" t="inlineStr">
        <is>
          <t xml:space="preserve">по запросу</t>
        </is>
      </c>
      <c r="G1440" s="0" t="inlineStr">
        <is>
          <t xml:space="preserve">Под заказ</t>
        </is>
      </c>
      <c r="J1440" s="7" t="str">
        <f>HYPERLINK("https://klvmarket.ru/catalog/okhlazhdayushchie_zhidkosti/ots_hd_sca4/?oid=4147","открыть")</f>
        <v>открыть</v>
      </c>
    </row>
    <row r="1441">
      <c r="A1441" s="0" t="inlineStr">
        <is>
          <t xml:space="preserve">Охлаждающие жидкости</t>
        </is>
      </c>
      <c r="B1441" s="0" t="inlineStr">
        <is>
          <t xml:space="preserve">OTS</t>
        </is>
      </c>
      <c r="C1441" s="0" t="inlineStr">
        <is>
          <t xml:space="preserve">OTS HD SCA4</t>
        </is>
      </c>
      <c r="D1441" s="0" t="inlineStr">
        <is>
          <t xml:space="preserve">205л</t>
        </is>
      </c>
      <c r="E1441" s="2" t="inlineStr">
        <is>
          <t xml:space="preserve">по запросу</t>
        </is>
      </c>
      <c r="G1441" s="0" t="inlineStr">
        <is>
          <t xml:space="preserve">Под заказ</t>
        </is>
      </c>
      <c r="J1441" s="7" t="str">
        <f>HYPERLINK("https://klvmarket.ru/catalog/okhlazhdayushchie_zhidkosti/ots_hd_sca4/?oid=4148","открыть")</f>
        <v>открыть</v>
      </c>
    </row>
    <row r="1442">
      <c r="A1442" s="0" t="inlineStr">
        <is>
          <t xml:space="preserve">Охлаждающие жидкости › Антифризы</t>
        </is>
      </c>
      <c r="C1442" s="0" t="inlineStr">
        <is>
          <t xml:space="preserve">Fleet Charge 3000</t>
        </is>
      </c>
      <c r="D1442" s="0" t="inlineStr">
        <is>
          <t xml:space="preserve">1,89л</t>
        </is>
      </c>
      <c r="E1442" s="2" t="inlineStr">
        <is>
          <t xml:space="preserve">по запросу</t>
        </is>
      </c>
      <c r="G1442" s="0" t="inlineStr">
        <is>
          <t xml:space="preserve">По запросу</t>
        </is>
      </c>
      <c r="J1442" s="7" t="str">
        <f>HYPERLINK("https://klvmarket.ru/catalog/okhlazhdayushchie_zhidkosti/antifrizy/fleet_charge_3000/?oid=4169","открыть")</f>
        <v>открыть</v>
      </c>
    </row>
    <row r="1443">
      <c r="A1443" s="0" t="inlineStr">
        <is>
          <t xml:space="preserve">Охлаждающие жидкости › Антифризы</t>
        </is>
      </c>
      <c r="C1443" s="0" t="inlineStr">
        <is>
          <t xml:space="preserve">Fleet Charge 3000</t>
        </is>
      </c>
      <c r="D1443" s="0" t="inlineStr">
        <is>
          <t xml:space="preserve">10л</t>
        </is>
      </c>
      <c r="E1443" s="2" t="inlineStr">
        <is>
          <t xml:space="preserve">по запросу</t>
        </is>
      </c>
      <c r="G1443" s="0" t="inlineStr">
        <is>
          <t xml:space="preserve">По запросу</t>
        </is>
      </c>
      <c r="J1443" s="7" t="str">
        <f>HYPERLINK("https://klvmarket.ru/catalog/okhlazhdayushchie_zhidkosti/antifrizy/fleet_charge_3000/?oid=4170","открыть")</f>
        <v>открыть</v>
      </c>
    </row>
    <row r="1444">
      <c r="A1444" s="0" t="inlineStr">
        <is>
          <t xml:space="preserve">Охлаждающие жидкости › Антифризы</t>
        </is>
      </c>
      <c r="C1444" s="0" t="inlineStr">
        <is>
          <t xml:space="preserve">Fleet Charge 3000</t>
        </is>
      </c>
      <c r="D1444" s="0" t="inlineStr">
        <is>
          <t xml:space="preserve">18,9л</t>
        </is>
      </c>
      <c r="E1444" s="2" t="inlineStr">
        <is>
          <t xml:space="preserve">по запросу</t>
        </is>
      </c>
      <c r="G1444" s="0" t="inlineStr">
        <is>
          <t xml:space="preserve">По запросу</t>
        </is>
      </c>
      <c r="J1444" s="7" t="str">
        <f>HYPERLINK("https://klvmarket.ru/catalog/okhlazhdayushchie_zhidkosti/antifrizy/fleet_charge_3000/?oid=4171","открыть")</f>
        <v>открыть</v>
      </c>
    </row>
    <row r="1445">
      <c r="A1445" s="0" t="inlineStr">
        <is>
          <t xml:space="preserve">Охлаждающие жидкости › Антифризы</t>
        </is>
      </c>
      <c r="C1445" s="0" t="inlineStr">
        <is>
          <t xml:space="preserve">Fleet Charge 3000</t>
        </is>
      </c>
      <c r="D1445" s="0" t="inlineStr">
        <is>
          <t xml:space="preserve">208л</t>
        </is>
      </c>
      <c r="E1445" s="2" t="inlineStr">
        <is>
          <t xml:space="preserve">по запросу</t>
        </is>
      </c>
      <c r="G1445" s="0" t="inlineStr">
        <is>
          <t xml:space="preserve">По запросу</t>
        </is>
      </c>
      <c r="J1445" s="7" t="str">
        <f>HYPERLINK("https://klvmarket.ru/catalog/okhlazhdayushchie_zhidkosti/antifrizy/fleet_charge_3000/?oid=4172","открыть")</f>
        <v>открыть</v>
      </c>
    </row>
    <row r="1446">
      <c r="A1446" s="0" t="inlineStr">
        <is>
          <t xml:space="preserve">Охлаждающие жидкости › Антифризы</t>
        </is>
      </c>
      <c r="B1446" s="0" t="inlineStr">
        <is>
          <t xml:space="preserve">OTS</t>
        </is>
      </c>
      <c r="C1446" s="0" t="inlineStr">
        <is>
          <t xml:space="preserve">OTS HD 101</t>
        </is>
      </c>
      <c r="D1446" s="0" t="inlineStr">
        <is>
          <t xml:space="preserve">1л</t>
        </is>
      </c>
      <c r="E1446" s="4">
        <v>480</v>
      </c>
      <c r="F1446" s="5">
        <v>480</v>
      </c>
      <c r="G1446" s="0" t="inlineStr">
        <is>
          <t xml:space="preserve">Под заказ</t>
        </is>
      </c>
      <c r="I1446" s="8">
        <v>15</v>
      </c>
      <c r="J1446" s="7" t="str">
        <f>HYPERLINK("https://klvmarket.ru/catalog/okhlazhdayushchie_zhidkosti/antifrizy/ots_hd_101_fully_formulated/?oid=4362","открыть")</f>
        <v>открыть</v>
      </c>
    </row>
    <row r="1447">
      <c r="A1447" s="0" t="inlineStr">
        <is>
          <t xml:space="preserve">Охлаждающие жидкости › Антифризы</t>
        </is>
      </c>
      <c r="B1447" s="0" t="inlineStr">
        <is>
          <t xml:space="preserve">OTS</t>
        </is>
      </c>
      <c r="C1447" s="0" t="inlineStr">
        <is>
          <t xml:space="preserve">OTS HD 101</t>
        </is>
      </c>
      <c r="D1447" s="0" t="inlineStr">
        <is>
          <t xml:space="preserve">5л</t>
        </is>
      </c>
      <c r="E1447" s="4">
        <v>1960</v>
      </c>
      <c r="F1447" s="5">
        <v>392</v>
      </c>
      <c r="G1447" s="0" t="inlineStr">
        <is>
          <t xml:space="preserve">Под заказ</t>
        </is>
      </c>
      <c r="I1447" s="8">
        <v>29</v>
      </c>
      <c r="J1447" s="7" t="str">
        <f>HYPERLINK("https://klvmarket.ru/catalog/okhlazhdayushchie_zhidkosti/antifrizy/ots_hd_101_fully_formulated/?oid=4361","открыть")</f>
        <v>открыть</v>
      </c>
    </row>
    <row r="1448">
      <c r="A1448" s="0" t="inlineStr">
        <is>
          <t xml:space="preserve">Охлаждающие жидкости › Антифризы</t>
        </is>
      </c>
      <c r="B1448" s="0" t="inlineStr">
        <is>
          <t xml:space="preserve">OTS</t>
        </is>
      </c>
      <c r="C1448" s="0" t="inlineStr">
        <is>
          <t xml:space="preserve">OTS HD 101</t>
        </is>
      </c>
      <c r="D1448" s="0" t="inlineStr">
        <is>
          <t xml:space="preserve">20л</t>
        </is>
      </c>
      <c r="E1448" s="4">
        <v>7540</v>
      </c>
      <c r="F1448" s="5">
        <v>377</v>
      </c>
      <c r="G1448" s="0" t="inlineStr">
        <is>
          <t xml:space="preserve">Под заказ</t>
        </is>
      </c>
      <c r="I1448" s="8">
        <v>15</v>
      </c>
      <c r="J1448" s="7" t="str">
        <f>HYPERLINK("https://klvmarket.ru/catalog/okhlazhdayushchie_zhidkosti/antifrizy/ots_hd_101_fully_formulated/?oid=3998","открыть")</f>
        <v>открыть</v>
      </c>
    </row>
    <row r="1449">
      <c r="A1449" s="0" t="inlineStr">
        <is>
          <t xml:space="preserve">Охлаждающие жидкости › Антифризы</t>
        </is>
      </c>
      <c r="B1449" s="0" t="inlineStr">
        <is>
          <t xml:space="preserve">OTS</t>
        </is>
      </c>
      <c r="C1449" s="0" t="inlineStr">
        <is>
          <t xml:space="preserve">OTS HD 101</t>
        </is>
      </c>
      <c r="D1449" s="0" t="inlineStr">
        <is>
          <t xml:space="preserve">210л</t>
        </is>
      </c>
      <c r="E1449" s="4">
        <v>70143</v>
      </c>
      <c r="F1449" s="5">
        <v>334</v>
      </c>
      <c r="G1449" s="0" t="inlineStr">
        <is>
          <t xml:space="preserve">Под заказ</t>
        </is>
      </c>
      <c r="I1449" s="8">
        <v>9</v>
      </c>
      <c r="J1449" s="7" t="str">
        <f>HYPERLINK("https://klvmarket.ru/catalog/okhlazhdayushchie_zhidkosti/antifrizy/ots_hd_101_fully_formulated/?oid=3997","открыть")</f>
        <v>открыть</v>
      </c>
    </row>
    <row r="1450">
      <c r="A1450" s="0" t="inlineStr">
        <is>
          <t xml:space="preserve">Охлаждающие жидкости › Антифризы</t>
        </is>
      </c>
      <c r="B1450" s="0" t="inlineStr">
        <is>
          <t xml:space="preserve">OTS</t>
        </is>
      </c>
      <c r="C1450" s="0" t="inlineStr">
        <is>
          <t xml:space="preserve">OTS HD 103</t>
        </is>
      </c>
      <c r="D1450" s="0" t="inlineStr">
        <is>
          <t xml:space="preserve">20л</t>
        </is>
      </c>
      <c r="E1450" s="2" t="inlineStr">
        <is>
          <t xml:space="preserve">по запросу</t>
        </is>
      </c>
      <c r="G1450" s="0" t="inlineStr">
        <is>
          <t xml:space="preserve">Под заказ</t>
        </is>
      </c>
      <c r="J1450" s="7" t="str">
        <f>HYPERLINK("https://klvmarket.ru/catalog/okhlazhdayushchie_zhidkosti/antifrizy/ots_hd_103_gibridnyy_s_silikatami/?oid=4000","открыть")</f>
        <v>открыть</v>
      </c>
    </row>
    <row r="1451">
      <c r="A1451" s="0" t="inlineStr">
        <is>
          <t xml:space="preserve">Охлаждающие жидкости › Антифризы</t>
        </is>
      </c>
      <c r="B1451" s="0" t="inlineStr">
        <is>
          <t xml:space="preserve">OTS</t>
        </is>
      </c>
      <c r="C1451" s="0" t="inlineStr">
        <is>
          <t xml:space="preserve">OTS HD 103</t>
        </is>
      </c>
      <c r="D1451" s="0" t="inlineStr">
        <is>
          <t xml:space="preserve">205л</t>
        </is>
      </c>
      <c r="E1451" s="2" t="inlineStr">
        <is>
          <t xml:space="preserve">по запросу</t>
        </is>
      </c>
      <c r="G1451" s="0" t="inlineStr">
        <is>
          <t xml:space="preserve">Под заказ</t>
        </is>
      </c>
      <c r="J1451" s="7" t="str">
        <f>HYPERLINK("https://klvmarket.ru/catalog/okhlazhdayushchie_zhidkosti/antifrizy/ots_hd_103_gibridnyy_s_silikatami/?oid=4001","открыть")</f>
        <v>открыть</v>
      </c>
    </row>
    <row r="1452">
      <c r="A1452" s="0" t="inlineStr">
        <is>
          <t xml:space="preserve">Охлаждающие жидкости › Антифризы</t>
        </is>
      </c>
      <c r="B1452" s="0" t="inlineStr">
        <is>
          <t xml:space="preserve">OTS</t>
        </is>
      </c>
      <c r="C1452" s="0" t="inlineStr">
        <is>
          <t xml:space="preserve">OTS HD 104</t>
        </is>
      </c>
      <c r="D1452" s="0" t="inlineStr">
        <is>
          <t xml:space="preserve">20л</t>
        </is>
      </c>
      <c r="E1452" s="2" t="inlineStr">
        <is>
          <t xml:space="preserve">по запросу</t>
        </is>
      </c>
      <c r="G1452" s="0" t="inlineStr">
        <is>
          <t xml:space="preserve">Под заказ</t>
        </is>
      </c>
      <c r="J1452" s="7" t="str">
        <f>HYPERLINK("https://klvmarket.ru/catalog/okhlazhdayushchie_zhidkosti/antifrizy/ots_hd_104_oat/?oid=4003","открыть")</f>
        <v>открыть</v>
      </c>
    </row>
    <row r="1453">
      <c r="A1453" s="0" t="inlineStr">
        <is>
          <t xml:space="preserve">Охлаждающие жидкости › Антифризы</t>
        </is>
      </c>
      <c r="B1453" s="0" t="inlineStr">
        <is>
          <t xml:space="preserve">OTS</t>
        </is>
      </c>
      <c r="C1453" s="0" t="inlineStr">
        <is>
          <t xml:space="preserve">OTS HD 104</t>
        </is>
      </c>
      <c r="D1453" s="0" t="inlineStr">
        <is>
          <t xml:space="preserve">205л</t>
        </is>
      </c>
      <c r="E1453" s="2" t="inlineStr">
        <is>
          <t xml:space="preserve">по запросу</t>
        </is>
      </c>
      <c r="G1453" s="0" t="inlineStr">
        <is>
          <t xml:space="preserve">Под заказ</t>
        </is>
      </c>
      <c r="J1453" s="7" t="str">
        <f>HYPERLINK("https://klvmarket.ru/catalog/okhlazhdayushchie_zhidkosti/antifrizy/ots_hd_104_oat/?oid=4004","открыть")</f>
        <v>открыть</v>
      </c>
    </row>
    <row r="1454">
      <c r="A1454" s="0" t="inlineStr">
        <is>
          <t xml:space="preserve">Охлаждающие жидкости › Антифризы</t>
        </is>
      </c>
      <c r="B1454" s="0" t="inlineStr">
        <is>
          <t xml:space="preserve">OTS</t>
        </is>
      </c>
      <c r="C1454" s="0" t="inlineStr">
        <is>
          <t xml:space="preserve">OTS HD 105</t>
        </is>
      </c>
      <c r="D1454" s="0" t="inlineStr">
        <is>
          <t xml:space="preserve">20л</t>
        </is>
      </c>
      <c r="E1454" s="2" t="inlineStr">
        <is>
          <t xml:space="preserve">по запросу</t>
        </is>
      </c>
      <c r="G1454" s="0" t="inlineStr">
        <is>
          <t xml:space="preserve">Под заказ</t>
        </is>
      </c>
      <c r="J1454" s="7" t="str">
        <f>HYPERLINK("https://klvmarket.ru/catalog/okhlazhdayushchie_zhidkosti/antifrizy/ots_hd_105_gibridnyy_s_nitritami_i_molibdatami/?oid=4006","открыть")</f>
        <v>открыть</v>
      </c>
    </row>
    <row r="1455">
      <c r="A1455" s="0" t="inlineStr">
        <is>
          <t xml:space="preserve">Охлаждающие жидкости › Антифризы</t>
        </is>
      </c>
      <c r="B1455" s="0" t="inlineStr">
        <is>
          <t xml:space="preserve">OTS</t>
        </is>
      </c>
      <c r="C1455" s="0" t="inlineStr">
        <is>
          <t xml:space="preserve">OTS HD 105</t>
        </is>
      </c>
      <c r="D1455" s="0" t="inlineStr">
        <is>
          <t xml:space="preserve">205л</t>
        </is>
      </c>
      <c r="E1455" s="2" t="inlineStr">
        <is>
          <t xml:space="preserve">по запросу</t>
        </is>
      </c>
      <c r="G1455" s="0" t="inlineStr">
        <is>
          <t xml:space="preserve">Под заказ</t>
        </is>
      </c>
      <c r="J1455" s="7" t="str">
        <f>HYPERLINK("https://klvmarket.ru/catalog/okhlazhdayushchie_zhidkosti/antifrizy/ots_hd_105_gibridnyy_s_nitritami_i_molibdatami/?oid=4007","открыть")</f>
        <v>открыть</v>
      </c>
    </row>
    <row r="1456">
      <c r="A1456" s="0" t="inlineStr">
        <is>
          <t xml:space="preserve">Охлаждающие жидкости › Антифризы</t>
        </is>
      </c>
      <c r="B1456" s="0" t="inlineStr">
        <is>
          <t xml:space="preserve">OTS</t>
        </is>
      </c>
      <c r="C1456" s="0" t="inlineStr">
        <is>
          <t xml:space="preserve">OTS HD 106</t>
        </is>
      </c>
      <c r="D1456" s="0" t="inlineStr">
        <is>
          <t xml:space="preserve">20л</t>
        </is>
      </c>
      <c r="E1456" s="2" t="inlineStr">
        <is>
          <t xml:space="preserve">по запросу</t>
        </is>
      </c>
      <c r="G1456" s="0" t="inlineStr">
        <is>
          <t xml:space="preserve">Под заказ</t>
        </is>
      </c>
      <c r="J1456" s="7" t="str">
        <f>HYPERLINK("https://klvmarket.ru/catalog/okhlazhdayushchie_zhidkosti/antifrizy/ots_hd_106_oat_s_silikatami/?oid=4009","открыть")</f>
        <v>открыть</v>
      </c>
    </row>
    <row r="1457">
      <c r="A1457" s="0" t="inlineStr">
        <is>
          <t xml:space="preserve">Охлаждающие жидкости › Антифризы</t>
        </is>
      </c>
      <c r="B1457" s="0" t="inlineStr">
        <is>
          <t xml:space="preserve">OTS</t>
        </is>
      </c>
      <c r="C1457" s="0" t="inlineStr">
        <is>
          <t xml:space="preserve">OTS HD 106</t>
        </is>
      </c>
      <c r="D1457" s="0" t="inlineStr">
        <is>
          <t xml:space="preserve">205л</t>
        </is>
      </c>
      <c r="E1457" s="2" t="inlineStr">
        <is>
          <t xml:space="preserve">по запросу</t>
        </is>
      </c>
      <c r="G1457" s="0" t="inlineStr">
        <is>
          <t xml:space="preserve">Под заказ</t>
        </is>
      </c>
      <c r="J1457" s="7" t="str">
        <f>HYPERLINK("https://klvmarket.ru/catalog/okhlazhdayushchie_zhidkosti/antifrizy/ots_hd_106_oat_s_silikatami/?oid=4010","открыть")</f>
        <v>открыть</v>
      </c>
    </row>
    <row r="1458">
      <c r="A1458" s="0" t="inlineStr">
        <is>
          <t xml:space="preserve">Охлаждающие жидкости › Антифризы</t>
        </is>
      </c>
      <c r="B1458" s="0" t="inlineStr">
        <is>
          <t xml:space="preserve">OTS</t>
        </is>
      </c>
      <c r="C1458" s="0" t="inlineStr">
        <is>
          <t xml:space="preserve">OTS HD 107</t>
        </is>
      </c>
      <c r="D1458" s="0" t="inlineStr">
        <is>
          <t xml:space="preserve">20л</t>
        </is>
      </c>
      <c r="E1458" s="2" t="inlineStr">
        <is>
          <t xml:space="preserve">по запросу</t>
        </is>
      </c>
      <c r="G1458" s="0" t="inlineStr">
        <is>
          <t xml:space="preserve">Под заказ</t>
        </is>
      </c>
      <c r="J1458" s="7" t="str">
        <f>HYPERLINK("https://klvmarket.ru/catalog/okhlazhdayushchie_zhidkosti/antifrizy/ots_hd_107_oat_s_nitritami_i_molibdatami/?oid=4012","открыть")</f>
        <v>открыть</v>
      </c>
    </row>
    <row r="1459">
      <c r="A1459" s="0" t="inlineStr">
        <is>
          <t xml:space="preserve">Охлаждающие жидкости › Антифризы</t>
        </is>
      </c>
      <c r="B1459" s="0" t="inlineStr">
        <is>
          <t xml:space="preserve">OTS</t>
        </is>
      </c>
      <c r="C1459" s="0" t="inlineStr">
        <is>
          <t xml:space="preserve">OTS HD 107</t>
        </is>
      </c>
      <c r="D1459" s="0" t="inlineStr">
        <is>
          <t xml:space="preserve">205л</t>
        </is>
      </c>
      <c r="E1459" s="2" t="inlineStr">
        <is>
          <t xml:space="preserve">по запросу</t>
        </is>
      </c>
      <c r="G1459" s="0" t="inlineStr">
        <is>
          <t xml:space="preserve">Под заказ</t>
        </is>
      </c>
      <c r="J1459" s="7" t="str">
        <f>HYPERLINK("https://klvmarket.ru/catalog/okhlazhdayushchie_zhidkosti/antifrizy/ots_hd_107_oat_s_nitritami_i_molibdatami/?oid=4013","открыть")</f>
        <v>открыть</v>
      </c>
    </row>
    <row r="1460">
      <c r="A1460" s="0" t="inlineStr">
        <is>
          <t xml:space="preserve">Охлаждающие жидкости › Антифризы</t>
        </is>
      </c>
      <c r="B1460" s="0" t="inlineStr">
        <is>
          <t xml:space="preserve">OTS</t>
        </is>
      </c>
      <c r="C1460" s="0" t="inlineStr">
        <is>
          <t xml:space="preserve">OTS HD 108</t>
        </is>
      </c>
      <c r="D1460" s="0" t="inlineStr">
        <is>
          <t xml:space="preserve">20л</t>
        </is>
      </c>
      <c r="E1460" s="2" t="inlineStr">
        <is>
          <t xml:space="preserve">по запросу</t>
        </is>
      </c>
      <c r="G1460" s="0" t="inlineStr">
        <is>
          <t xml:space="preserve">Под заказ</t>
        </is>
      </c>
      <c r="J1460" s="7" t="str">
        <f>HYPERLINK("https://klvmarket.ru/catalog/okhlazhdayushchie_zhidkosti/antifrizy/ots_hd_108_100_oat/?oid=4015","открыть")</f>
        <v>открыть</v>
      </c>
    </row>
    <row r="1461">
      <c r="A1461" s="0" t="inlineStr">
        <is>
          <t xml:space="preserve">Охлаждающие жидкости › Антифризы</t>
        </is>
      </c>
      <c r="B1461" s="0" t="inlineStr">
        <is>
          <t xml:space="preserve">OTS</t>
        </is>
      </c>
      <c r="C1461" s="0" t="inlineStr">
        <is>
          <t xml:space="preserve">OTS HD 108</t>
        </is>
      </c>
      <c r="D1461" s="0" t="inlineStr">
        <is>
          <t xml:space="preserve">205л</t>
        </is>
      </c>
      <c r="E1461" s="2" t="inlineStr">
        <is>
          <t xml:space="preserve">по запросу</t>
        </is>
      </c>
      <c r="G1461" s="0" t="inlineStr">
        <is>
          <t xml:space="preserve">Под заказ</t>
        </is>
      </c>
      <c r="J1461" s="7" t="str">
        <f>HYPERLINK("https://klvmarket.ru/catalog/okhlazhdayushchie_zhidkosti/antifrizy/ots_hd_108_100_oat/?oid=4016","открыть")</f>
        <v>открыть</v>
      </c>
    </row>
    <row r="1462">
      <c r="A1462" s="0" t="inlineStr">
        <is>
          <t xml:space="preserve">Охлаждающие жидкости › Антифризы</t>
        </is>
      </c>
      <c r="B1462" s="0" t="inlineStr">
        <is>
          <t xml:space="preserve">OTS</t>
        </is>
      </c>
      <c r="C1462" s="0" t="inlineStr">
        <is>
          <t xml:space="preserve">OTS HD AF-NAC</t>
        </is>
      </c>
      <c r="D1462" s="0" t="inlineStr">
        <is>
          <t xml:space="preserve">20л</t>
        </is>
      </c>
      <c r="E1462" s="2" t="inlineStr">
        <is>
          <t xml:space="preserve">по запросу</t>
        </is>
      </c>
      <c r="G1462" s="0" t="inlineStr">
        <is>
          <t xml:space="preserve">Под заказ</t>
        </is>
      </c>
      <c r="J1462" s="7" t="str">
        <f>HYPERLINK("https://klvmarket.ru/catalog/okhlazhdayushchie_zhidkosti/antifrizy/ots_hd_af_nac_oat_s_fosfatami/?oid=4018","открыть")</f>
        <v>открыть</v>
      </c>
    </row>
    <row r="1463">
      <c r="A1463" s="0" t="inlineStr">
        <is>
          <t xml:space="preserve">Охлаждающие жидкости › Антифризы</t>
        </is>
      </c>
      <c r="B1463" s="0" t="inlineStr">
        <is>
          <t xml:space="preserve">OTS</t>
        </is>
      </c>
      <c r="C1463" s="0" t="inlineStr">
        <is>
          <t xml:space="preserve">OTS HD AF-NAC</t>
        </is>
      </c>
      <c r="D1463" s="0" t="inlineStr">
        <is>
          <t xml:space="preserve">205л</t>
        </is>
      </c>
      <c r="E1463" s="2" t="inlineStr">
        <is>
          <t xml:space="preserve">по запросу</t>
        </is>
      </c>
      <c r="G1463" s="0" t="inlineStr">
        <is>
          <t xml:space="preserve">Под заказ</t>
        </is>
      </c>
      <c r="J1463" s="7" t="str">
        <f>HYPERLINK("https://klvmarket.ru/catalog/okhlazhdayushchie_zhidkosti/antifrizy/ots_hd_af_nac_oat_s_fosfatami/?oid=4019","открыть")</f>
        <v>открыть</v>
      </c>
    </row>
    <row r="1464">
      <c r="A1464" s="0" t="inlineStr">
        <is>
          <t xml:space="preserve">Охлаждающие жидкости › Антифризы</t>
        </is>
      </c>
      <c r="B1464" s="0" t="inlineStr">
        <is>
          <t xml:space="preserve">OTS</t>
        </is>
      </c>
      <c r="C1464" s="0" t="inlineStr">
        <is>
          <t xml:space="preserve">OTS HD ELC EXTENDER</t>
        </is>
      </c>
      <c r="D1464" s="0" t="inlineStr">
        <is>
          <t xml:space="preserve">1л</t>
        </is>
      </c>
      <c r="E1464" s="4">
        <v>2700</v>
      </c>
      <c r="F1464" s="5">
        <v>2700</v>
      </c>
      <c r="G1464" s="0" t="inlineStr">
        <is>
          <t xml:space="preserve">Под заказ</t>
        </is>
      </c>
      <c r="J1464" s="7" t="str">
        <f>HYPERLINK("https://klvmarket.ru/catalog/okhlazhdayushchie_zhidkosti/antifrizy/ots_hd_elc_extender_prisadka_v_antifriz_cat_elc/?oid=4360","открыть")</f>
        <v>открыть</v>
      </c>
    </row>
    <row r="1465">
      <c r="A1465" s="0" t="inlineStr">
        <is>
          <t xml:space="preserve">Охлаждающие жидкости › Антифризы</t>
        </is>
      </c>
      <c r="B1465" s="0" t="inlineStr">
        <is>
          <t xml:space="preserve">OTS</t>
        </is>
      </c>
      <c r="C1465" s="0" t="inlineStr">
        <is>
          <t xml:space="preserve">OTS HD ELC EXTENDER</t>
        </is>
      </c>
      <c r="D1465" s="0" t="inlineStr">
        <is>
          <t xml:space="preserve">20л</t>
        </is>
      </c>
      <c r="E1465" s="4">
        <v>47000</v>
      </c>
      <c r="F1465" s="5">
        <v>2350</v>
      </c>
      <c r="G1465" s="0" t="inlineStr">
        <is>
          <t xml:space="preserve">Под заказ</t>
        </is>
      </c>
      <c r="J1465" s="7" t="str">
        <f>HYPERLINK("https://klvmarket.ru/catalog/okhlazhdayushchie_zhidkosti/antifrizy/ots_hd_elc_extender_prisadka_v_antifriz_cat_elc/?oid=4024","открыть")</f>
        <v>открыть</v>
      </c>
    </row>
    <row r="1466">
      <c r="A1466" s="0" t="inlineStr">
        <is>
          <t xml:space="preserve">Охлаждающие жидкости › Антифризы</t>
        </is>
      </c>
      <c r="B1466" s="0" t="inlineStr">
        <is>
          <t xml:space="preserve">OTS</t>
        </is>
      </c>
      <c r="C1466" s="0" t="inlineStr">
        <is>
          <t xml:space="preserve">OTS HD ELC EXTENDER</t>
        </is>
      </c>
      <c r="D1466" s="0" t="inlineStr">
        <is>
          <t xml:space="preserve">210л</t>
        </is>
      </c>
      <c r="E1466" s="4">
        <v>355000</v>
      </c>
      <c r="F1466" s="5">
        <v>1690</v>
      </c>
      <c r="G1466" s="0" t="inlineStr">
        <is>
          <t xml:space="preserve">Под заказ</t>
        </is>
      </c>
      <c r="J1466" s="7" t="str">
        <f>HYPERLINK("https://klvmarket.ru/catalog/okhlazhdayushchie_zhidkosti/antifrizy/ots_hd_elc_extender_prisadka_v_antifriz_cat_elc/?oid=4025","открыть")</f>
        <v>открыть</v>
      </c>
    </row>
    <row r="1467">
      <c r="A1467" s="0" t="inlineStr">
        <is>
          <t xml:space="preserve">Охлаждающие жидкости › Антифризы</t>
        </is>
      </c>
      <c r="B1467" s="0" t="inlineStr">
        <is>
          <t xml:space="preserve">OTS</t>
        </is>
      </c>
      <c r="C1467" s="0" t="inlineStr">
        <is>
          <t xml:space="preserve">OTS HD ELC50</t>
        </is>
      </c>
      <c r="D1467" s="0" t="inlineStr">
        <is>
          <t xml:space="preserve">20л</t>
        </is>
      </c>
      <c r="E1467" s="2" t="inlineStr">
        <is>
          <t xml:space="preserve">по запросу</t>
        </is>
      </c>
      <c r="G1467" s="0" t="inlineStr">
        <is>
          <t xml:space="preserve">Под заказ</t>
        </is>
      </c>
      <c r="J1467" s="7" t="str">
        <f>HYPERLINK("https://klvmarket.ru/catalog/okhlazhdayushchie_zhidkosti/antifrizy/ots_hd_elc50_nm_oat/?oid=4021","открыть")</f>
        <v>открыть</v>
      </c>
    </row>
    <row r="1468">
      <c r="A1468" s="0" t="inlineStr">
        <is>
          <t xml:space="preserve">Охлаждающие жидкости › Антифризы</t>
        </is>
      </c>
      <c r="B1468" s="0" t="inlineStr">
        <is>
          <t xml:space="preserve">OTS</t>
        </is>
      </c>
      <c r="C1468" s="0" t="inlineStr">
        <is>
          <t xml:space="preserve">OTS HD ELC50</t>
        </is>
      </c>
      <c r="D1468" s="0" t="inlineStr">
        <is>
          <t xml:space="preserve">205л</t>
        </is>
      </c>
      <c r="E1468" s="2" t="inlineStr">
        <is>
          <t xml:space="preserve">по запросу</t>
        </is>
      </c>
      <c r="G1468" s="0" t="inlineStr">
        <is>
          <t xml:space="preserve">Под заказ</t>
        </is>
      </c>
      <c r="J1468" s="7" t="str">
        <f>HYPERLINK("https://klvmarket.ru/catalog/okhlazhdayushchie_zhidkosti/antifrizy/ots_hd_elc50_nm_oat/?oid=4022","открыть")</f>
        <v>открыть</v>
      </c>
    </row>
    <row r="1469">
      <c r="A1469" s="0" t="inlineStr">
        <is>
          <t xml:space="preserve">Охлаждающие жидкости › Антифризы</t>
        </is>
      </c>
      <c r="B1469" s="0" t="inlineStr">
        <is>
          <t xml:space="preserve">OTS</t>
        </is>
      </c>
      <c r="C1469" s="0" t="inlineStr">
        <is>
          <t xml:space="preserve">OTS HD JD-CGv2</t>
        </is>
      </c>
      <c r="D1469" s="0" t="inlineStr">
        <is>
          <t xml:space="preserve">20л</t>
        </is>
      </c>
      <c r="E1469" s="2" t="inlineStr">
        <is>
          <t xml:space="preserve">по запросу</t>
        </is>
      </c>
      <c r="G1469" s="0" t="inlineStr">
        <is>
          <t xml:space="preserve">По запросу</t>
        </is>
      </c>
      <c r="J1469" s="7" t="str">
        <f>HYPERLINK("https://klvmarket.ru/catalog/okhlazhdayushchie_zhidkosti/antifrizy/ots_hd_jd_cgv2_fully_formulated/?oid=4027","открыть")</f>
        <v>открыть</v>
      </c>
    </row>
    <row r="1470">
      <c r="A1470" s="0" t="inlineStr">
        <is>
          <t xml:space="preserve">Охлаждающие жидкости › Антифризы</t>
        </is>
      </c>
      <c r="B1470" s="0" t="inlineStr">
        <is>
          <t xml:space="preserve">OTS</t>
        </is>
      </c>
      <c r="C1470" s="0" t="inlineStr">
        <is>
          <t xml:space="preserve">OTS HD JD-CGv2</t>
        </is>
      </c>
      <c r="D1470" s="0" t="inlineStr">
        <is>
          <t xml:space="preserve">210л</t>
        </is>
      </c>
      <c r="E1470" s="2" t="inlineStr">
        <is>
          <t xml:space="preserve">по запросу</t>
        </is>
      </c>
      <c r="G1470" s="0" t="inlineStr">
        <is>
          <t xml:space="preserve">По запросу</t>
        </is>
      </c>
      <c r="I1470" s="8">
        <v>15</v>
      </c>
      <c r="J1470" s="7" t="str">
        <f>HYPERLINK("https://klvmarket.ru/catalog/okhlazhdayushchie_zhidkosti/antifrizy/ots_hd_jd_cgv2_fully_formulated/?oid=4028","открыть")</f>
        <v>открыть</v>
      </c>
    </row>
    <row r="1471">
      <c r="A1471" s="0" t="inlineStr">
        <is>
          <t xml:space="preserve">Охлаждающие жидкости › Антифризы</t>
        </is>
      </c>
      <c r="B1471" s="0" t="inlineStr">
        <is>
          <t xml:space="preserve">Fleetguard</t>
        </is>
      </c>
      <c r="C1471" s="0" t="inlineStr">
        <is>
          <t xml:space="preserve">Антифриз Fleetguard ES Compleat</t>
        </is>
      </c>
      <c r="E1471" s="2" t="inlineStr">
        <is>
          <t xml:space="preserve">по запросу</t>
        </is>
      </c>
      <c r="G1471" s="0" t="inlineStr">
        <is>
          <t xml:space="preserve">По запросу</t>
        </is>
      </c>
      <c r="J1471" s="7" t="str">
        <f>HYPERLINK("https://klvmarket.ru/catalog/okhlazhdayushchie_zhidkosti/antifrizy/antifriz_fleetguard_es_compleat/?oid=4166","открыть")</f>
        <v>открыть</v>
      </c>
    </row>
    <row r="1472">
      <c r="A1472" s="0" t="inlineStr">
        <is>
          <t xml:space="preserve">Охлаждающие жидкости › Антифризы</t>
        </is>
      </c>
      <c r="B1472" s="0" t="inlineStr">
        <is>
          <t xml:space="preserve">Fleetguard</t>
        </is>
      </c>
      <c r="C1472" s="0" t="inlineStr">
        <is>
          <t xml:space="preserve">Антифриз Fleetguard ES Compleat</t>
        </is>
      </c>
      <c r="E1472" s="2" t="inlineStr">
        <is>
          <t xml:space="preserve">по запросу</t>
        </is>
      </c>
      <c r="G1472" s="0" t="inlineStr">
        <is>
          <t xml:space="preserve">По запросу</t>
        </is>
      </c>
      <c r="J1472" s="7" t="str">
        <f>HYPERLINK("https://klvmarket.ru/catalog/okhlazhdayushchie_zhidkosti/antifrizy/antifriz_fleetguard_es_compleat/?oid=4167","открыть")</f>
        <v>открыть</v>
      </c>
    </row>
    <row r="1473">
      <c r="A1473" s="0" t="inlineStr">
        <is>
          <t xml:space="preserve">Охлаждающие жидкости › Антифризы</t>
        </is>
      </c>
      <c r="B1473" s="0" t="inlineStr">
        <is>
          <t xml:space="preserve">ГлавСмаз</t>
        </is>
      </c>
      <c r="C1473" s="0" t="inlineStr">
        <is>
          <t xml:space="preserve">Антифриз зеленый G 11 Классик 40 ГлавСмаз™</t>
        </is>
      </c>
      <c r="D1473" s="0" t="inlineStr">
        <is>
          <t xml:space="preserve">1кг</t>
        </is>
      </c>
      <c r="E1473" s="2" t="inlineStr">
        <is>
          <t xml:space="preserve">по запросу</t>
        </is>
      </c>
      <c r="G1473" s="0" t="inlineStr">
        <is>
          <t xml:space="preserve">Под заказ</t>
        </is>
      </c>
      <c r="J1473" s="7" t="str">
        <f>HYPERLINK("https://klvmarket.ru/catalog/okhlazhdayushchie_zhidkosti/antifrizy/antifriz_klassik_40_glavsmaz/?oid=2364","открыть")</f>
        <v>открыть</v>
      </c>
    </row>
    <row r="1474">
      <c r="A1474" s="0" t="inlineStr">
        <is>
          <t xml:space="preserve">Охлаждающие жидкости › Антифризы</t>
        </is>
      </c>
      <c r="B1474" s="0" t="inlineStr">
        <is>
          <t xml:space="preserve">ГлавСмаз</t>
        </is>
      </c>
      <c r="C1474" s="0" t="inlineStr">
        <is>
          <t xml:space="preserve">Антифриз зеленый G 11 Классик 40 ГлавСмаз™</t>
        </is>
      </c>
      <c r="D1474" s="0" t="inlineStr">
        <is>
          <t xml:space="preserve">5кг</t>
        </is>
      </c>
      <c r="E1474" s="2" t="inlineStr">
        <is>
          <t xml:space="preserve">по запросу</t>
        </is>
      </c>
      <c r="G1474" s="0" t="inlineStr">
        <is>
          <t xml:space="preserve">Под заказ</t>
        </is>
      </c>
      <c r="J1474" s="7" t="str">
        <f>HYPERLINK("https://klvmarket.ru/catalog/okhlazhdayushchie_zhidkosti/antifrizy/antifriz_klassik_40_glavsmaz/?oid=2365","открыть")</f>
        <v>открыть</v>
      </c>
    </row>
    <row r="1475">
      <c r="A1475" s="0" t="inlineStr">
        <is>
          <t xml:space="preserve">Охлаждающие жидкости › Антифризы</t>
        </is>
      </c>
      <c r="B1475" s="0" t="inlineStr">
        <is>
          <t xml:space="preserve">ГлавСмаз</t>
        </is>
      </c>
      <c r="C1475" s="0" t="inlineStr">
        <is>
          <t xml:space="preserve">Антифриз зеленый G 11 Классик 40 ГлавСмаз™</t>
        </is>
      </c>
      <c r="D1475" s="0" t="inlineStr">
        <is>
          <t xml:space="preserve">10кг</t>
        </is>
      </c>
      <c r="E1475" s="2" t="inlineStr">
        <is>
          <t xml:space="preserve">по запросу</t>
        </is>
      </c>
      <c r="G1475" s="0" t="inlineStr">
        <is>
          <t xml:space="preserve">Под заказ</t>
        </is>
      </c>
      <c r="I1475" s="8">
        <v>5</v>
      </c>
      <c r="J1475" s="7" t="str">
        <f>HYPERLINK("https://klvmarket.ru/catalog/okhlazhdayushchie_zhidkosti/antifrizy/antifriz_klassik_40_glavsmaz/?oid=3666","открыть")</f>
        <v>открыть</v>
      </c>
    </row>
    <row r="1476">
      <c r="A1476" s="0" t="inlineStr">
        <is>
          <t xml:space="preserve">Охлаждающие жидкости › Антифризы</t>
        </is>
      </c>
      <c r="B1476" s="0" t="inlineStr">
        <is>
          <t xml:space="preserve">ГлавСмаз</t>
        </is>
      </c>
      <c r="C1476" s="0" t="inlineStr">
        <is>
          <t xml:space="preserve">Антифриз зеленый G 11 Классик 40 ГлавСмаз™</t>
        </is>
      </c>
      <c r="D1476" s="0" t="inlineStr">
        <is>
          <t xml:space="preserve">20кг</t>
        </is>
      </c>
      <c r="E1476" s="2" t="inlineStr">
        <is>
          <t xml:space="preserve">по запросу</t>
        </is>
      </c>
      <c r="G1476" s="0" t="inlineStr">
        <is>
          <t xml:space="preserve">Под заказ</t>
        </is>
      </c>
      <c r="I1476" s="8">
        <v>8</v>
      </c>
      <c r="J1476" s="7" t="str">
        <f>HYPERLINK("https://klvmarket.ru/catalog/okhlazhdayushchie_zhidkosti/antifrizy/antifriz_klassik_40_glavsmaz/?oid=2366","открыть")</f>
        <v>открыть</v>
      </c>
    </row>
    <row r="1477">
      <c r="A1477" s="0" t="inlineStr">
        <is>
          <t xml:space="preserve">Охлаждающие жидкости › Антифризы</t>
        </is>
      </c>
      <c r="B1477" s="0" t="inlineStr">
        <is>
          <t xml:space="preserve">ГлавСмаз</t>
        </is>
      </c>
      <c r="C1477" s="0" t="inlineStr">
        <is>
          <t xml:space="preserve">Антифриз зеленый G 11 Классик 40 ГлавСмаз™</t>
        </is>
      </c>
      <c r="D1477" s="0" t="inlineStr">
        <is>
          <t xml:space="preserve">220кг, Бочка 200 л</t>
        </is>
      </c>
      <c r="E1477" s="2" t="inlineStr">
        <is>
          <t xml:space="preserve">по запросу</t>
        </is>
      </c>
      <c r="G1477" s="0" t="inlineStr">
        <is>
          <t xml:space="preserve">По запросу</t>
        </is>
      </c>
      <c r="I1477" s="8">
        <v>10</v>
      </c>
      <c r="J1477" s="7" t="str">
        <f>HYPERLINK("https://klvmarket.ru/catalog/okhlazhdayushchie_zhidkosti/antifrizy/antifriz_klassik_40_glavsmaz/?oid=2367","открыть")</f>
        <v>открыть</v>
      </c>
    </row>
    <row r="1478">
      <c r="A1478" s="0" t="inlineStr">
        <is>
          <t xml:space="preserve">Охлаждающие жидкости › Антифризы</t>
        </is>
      </c>
      <c r="B1478" s="0" t="inlineStr">
        <is>
          <t xml:space="preserve">PEAK</t>
        </is>
      </c>
      <c r="C1478" s="0" t="inlineStr">
        <is>
          <t xml:space="preserve">Антифриз зеленый Sierra®PEAK</t>
        </is>
      </c>
      <c r="D1478" s="0" t="inlineStr">
        <is>
          <t xml:space="preserve">4кг/3,78л, Концентрат</t>
        </is>
      </c>
      <c r="E1478" s="2" t="inlineStr">
        <is>
          <t xml:space="preserve">по запросу</t>
        </is>
      </c>
      <c r="G1478" s="0" t="inlineStr">
        <is>
          <t xml:space="preserve">По запросу</t>
        </is>
      </c>
      <c r="J1478" s="7" t="str">
        <f>HYPERLINK("https://klvmarket.ru/catalog/okhlazhdayushchie_zhidkosti/antifrizy/sierra/?oid=1005","открыть")</f>
        <v>открыть</v>
      </c>
    </row>
    <row r="1479">
      <c r="A1479" s="0" t="inlineStr">
        <is>
          <t xml:space="preserve">Охлаждающие жидкости › Антифризы</t>
        </is>
      </c>
      <c r="B1479" s="0" t="inlineStr">
        <is>
          <t xml:space="preserve">PEAK</t>
        </is>
      </c>
      <c r="C1479" s="0" t="inlineStr">
        <is>
          <t xml:space="preserve">Антифриз зеленый Sierra®PEAK</t>
        </is>
      </c>
      <c r="D1479" s="0" t="inlineStr">
        <is>
          <t xml:space="preserve">4кг/3,78л, 50/50</t>
        </is>
      </c>
      <c r="E1479" s="2" t="inlineStr">
        <is>
          <t xml:space="preserve">по запросу</t>
        </is>
      </c>
      <c r="G1479" s="0" t="inlineStr">
        <is>
          <t xml:space="preserve">По запросу</t>
        </is>
      </c>
      <c r="J1479" s="7" t="str">
        <f>HYPERLINK("https://klvmarket.ru/catalog/okhlazhdayushchie_zhidkosti/antifrizy/sierra/?oid=1007","открыть")</f>
        <v>открыть</v>
      </c>
    </row>
    <row r="1480">
      <c r="A1480" s="0" t="inlineStr">
        <is>
          <t xml:space="preserve">Охлаждающие жидкости › Антифризы</t>
        </is>
      </c>
      <c r="B1480" s="0" t="inlineStr">
        <is>
          <t xml:space="preserve">PEAK</t>
        </is>
      </c>
      <c r="C1480" s="0" t="inlineStr">
        <is>
          <t xml:space="preserve">Антифриз зеленый Sierra®PEAK</t>
        </is>
      </c>
      <c r="D1480" s="0" t="inlineStr">
        <is>
          <t xml:space="preserve">208,2л, Концентрат</t>
        </is>
      </c>
      <c r="E1480" s="2" t="inlineStr">
        <is>
          <t xml:space="preserve">по запросу</t>
        </is>
      </c>
      <c r="G1480" s="0" t="inlineStr">
        <is>
          <t xml:space="preserve">По запросу</t>
        </is>
      </c>
      <c r="J1480" s="7" t="str">
        <f>HYPERLINK("https://klvmarket.ru/catalog/okhlazhdayushchie_zhidkosti/antifrizy/sierra/?oid=1006","открыть")</f>
        <v>открыть</v>
      </c>
    </row>
    <row r="1481">
      <c r="A1481" s="0" t="inlineStr">
        <is>
          <t xml:space="preserve">Охлаждающие жидкости › Антифризы</t>
        </is>
      </c>
      <c r="B1481" s="0" t="inlineStr">
        <is>
          <t xml:space="preserve">PEAK</t>
        </is>
      </c>
      <c r="C1481" s="0" t="inlineStr">
        <is>
          <t xml:space="preserve">Антифриз зеленый Sierra®PEAK</t>
        </is>
      </c>
      <c r="D1481" s="0" t="inlineStr">
        <is>
          <t xml:space="preserve">208,2л, 50/50</t>
        </is>
      </c>
      <c r="E1481" s="2" t="inlineStr">
        <is>
          <t xml:space="preserve">по запросу</t>
        </is>
      </c>
      <c r="G1481" s="0" t="inlineStr">
        <is>
          <t xml:space="preserve">По запросу</t>
        </is>
      </c>
      <c r="J1481" s="7" t="str">
        <f>HYPERLINK("https://klvmarket.ru/catalog/okhlazhdayushchie_zhidkosti/antifrizy/sierra/?oid=1008","открыть")</f>
        <v>открыть</v>
      </c>
    </row>
    <row r="1482">
      <c r="A1482" s="0" t="inlineStr">
        <is>
          <t xml:space="preserve">Охлаждающие жидкости › Антифризы</t>
        </is>
      </c>
      <c r="B1482" s="0" t="inlineStr">
        <is>
          <t xml:space="preserve">Лукойл</t>
        </is>
      </c>
      <c r="C1482" s="0" t="inlineStr">
        <is>
          <t xml:space="preserve">Антифриз зелёный G11 GREEN Лукойл</t>
        </is>
      </c>
      <c r="D1482" s="0" t="inlineStr">
        <is>
          <t xml:space="preserve">5кг</t>
        </is>
      </c>
      <c r="E1482" s="2" t="inlineStr">
        <is>
          <t xml:space="preserve">по запросу</t>
        </is>
      </c>
      <c r="G1482" s="0" t="inlineStr">
        <is>
          <t xml:space="preserve">В наличии</t>
        </is>
      </c>
      <c r="J1482" s="7" t="str">
        <f>HYPERLINK("https://klvmarket.ru/catalog/okhlazhdayushchie_zhidkosti/antifrizy/g11-/?oid=1014","открыть")</f>
        <v>открыть</v>
      </c>
    </row>
    <row r="1483">
      <c r="A1483" s="0" t="inlineStr">
        <is>
          <t xml:space="preserve">Охлаждающие жидкости › Антифризы</t>
        </is>
      </c>
      <c r="B1483" s="0" t="inlineStr">
        <is>
          <t xml:space="preserve">Лукойл</t>
        </is>
      </c>
      <c r="C1483" s="0" t="inlineStr">
        <is>
          <t xml:space="preserve">Антифриз зелёный G11 GREEN Лукойл</t>
        </is>
      </c>
      <c r="D1483" s="0" t="inlineStr">
        <is>
          <t xml:space="preserve">10кг</t>
        </is>
      </c>
      <c r="E1483" s="2" t="inlineStr">
        <is>
          <t xml:space="preserve">по запросу</t>
        </is>
      </c>
      <c r="G1483" s="0" t="inlineStr">
        <is>
          <t xml:space="preserve">В наличии</t>
        </is>
      </c>
      <c r="J1483" s="7" t="str">
        <f>HYPERLINK("https://klvmarket.ru/catalog/okhlazhdayushchie_zhidkosti/antifrizy/g11-/?oid=1015","открыть")</f>
        <v>открыть</v>
      </c>
    </row>
    <row r="1484">
      <c r="A1484" s="0" t="inlineStr">
        <is>
          <t xml:space="preserve">Охлаждающие жидкости › Антифризы</t>
        </is>
      </c>
      <c r="B1484" s="0" t="inlineStr">
        <is>
          <t xml:space="preserve">Лукойл</t>
        </is>
      </c>
      <c r="C1484" s="0" t="inlineStr">
        <is>
          <t xml:space="preserve">Антифриз зелёный G11 GREEN Лукойл</t>
        </is>
      </c>
      <c r="D1484" s="0" t="inlineStr">
        <is>
          <t xml:space="preserve">220кг</t>
        </is>
      </c>
      <c r="E1484" s="2" t="inlineStr">
        <is>
          <t xml:space="preserve">по запросу</t>
        </is>
      </c>
      <c r="G1484" s="0" t="inlineStr">
        <is>
          <t xml:space="preserve">В наличии</t>
        </is>
      </c>
      <c r="J1484" s="7" t="str">
        <f>HYPERLINK("https://klvmarket.ru/catalog/okhlazhdayushchie_zhidkosti/antifrizy/g11-/?oid=1016","открыть")</f>
        <v>открыть</v>
      </c>
    </row>
    <row r="1485">
      <c r="A1485" s="0" t="inlineStr">
        <is>
          <t xml:space="preserve">Охлаждающие жидкости › Антифризы</t>
        </is>
      </c>
      <c r="B1485" s="0" t="inlineStr">
        <is>
          <t xml:space="preserve">PEAK</t>
        </is>
      </c>
      <c r="C1485" s="0" t="inlineStr">
        <is>
          <t xml:space="preserve">Антифриз зелёный Ready Use PEAK</t>
        </is>
      </c>
      <c r="D1485" s="0" t="inlineStr">
        <is>
          <t xml:space="preserve">4кг/3,78л, 50/50</t>
        </is>
      </c>
      <c r="E1485" s="4">
        <v>780</v>
      </c>
      <c r="G1485" s="0" t="inlineStr">
        <is>
          <t xml:space="preserve">Под заказ</t>
        </is>
      </c>
      <c r="I1485" s="8">
        <v>25</v>
      </c>
      <c r="J1485" s="7" t="str">
        <f>HYPERLINK("https://klvmarket.ru/catalog/okhlazhdayushchie_zhidkosti/antifrizy/ready-use2/?oid=2197","открыть")</f>
        <v>открыть</v>
      </c>
    </row>
    <row r="1486">
      <c r="A1486" s="0" t="inlineStr">
        <is>
          <t xml:space="preserve">Охлаждающие жидкости › Антифризы</t>
        </is>
      </c>
      <c r="B1486" s="0" t="inlineStr">
        <is>
          <t xml:space="preserve">PEAK</t>
        </is>
      </c>
      <c r="C1486" s="0" t="inlineStr">
        <is>
          <t xml:space="preserve">Антифриз зелёный Ready Use PEAK</t>
        </is>
      </c>
      <c r="D1486" s="0" t="inlineStr">
        <is>
          <t xml:space="preserve">225кг, 50/50</t>
        </is>
      </c>
      <c r="E1486" s="4">
        <v>32480</v>
      </c>
      <c r="F1486" s="6">
        <v>144</v>
      </c>
      <c r="G1486" s="0" t="inlineStr">
        <is>
          <t xml:space="preserve">Под заказ</t>
        </is>
      </c>
      <c r="I1486" s="8">
        <v>18</v>
      </c>
      <c r="J1486" s="7" t="str">
        <f>HYPERLINK("https://klvmarket.ru/catalog/okhlazhdayushchie_zhidkosti/antifrizy/ready-use2/?oid=1154","открыть")</f>
        <v>открыть</v>
      </c>
    </row>
    <row r="1487">
      <c r="A1487" s="0" t="inlineStr">
        <is>
          <t xml:space="preserve">Охлаждающие жидкости › Антифризы</t>
        </is>
      </c>
      <c r="B1487" s="0" t="inlineStr">
        <is>
          <t xml:space="preserve">PEAK</t>
        </is>
      </c>
      <c r="C1487" s="0" t="inlineStr">
        <is>
          <t xml:space="preserve">Антифриз зелёный Ready Use PEAK</t>
        </is>
      </c>
      <c r="D1487" s="0" t="inlineStr">
        <is>
          <t xml:space="preserve">230кг, 60/40</t>
        </is>
      </c>
      <c r="E1487" s="4">
        <v>40680</v>
      </c>
      <c r="F1487" s="6">
        <v>177</v>
      </c>
      <c r="G1487" s="0" t="inlineStr">
        <is>
          <t xml:space="preserve">Под заказ</t>
        </is>
      </c>
      <c r="I1487" s="8">
        <v>10</v>
      </c>
      <c r="J1487" s="7" t="str">
        <f>HYPERLINK("https://klvmarket.ru/catalog/okhlazhdayushchie_zhidkosti/antifrizy/ready-use2/?oid=1151","открыть")</f>
        <v>открыть</v>
      </c>
    </row>
    <row r="1488">
      <c r="A1488" s="0" t="inlineStr">
        <is>
          <t xml:space="preserve">Охлаждающие жидкости › Антифризы</t>
        </is>
      </c>
      <c r="B1488" s="0" t="inlineStr">
        <is>
          <t xml:space="preserve">PEAK</t>
        </is>
      </c>
      <c r="C1488" s="0" t="inlineStr">
        <is>
          <t xml:space="preserve">Антифриз зелёный Ready Use PEAK</t>
        </is>
      </c>
      <c r="D1488" s="0" t="inlineStr">
        <is>
          <t xml:space="preserve">10л, 60/40</t>
        </is>
      </c>
      <c r="E1488" s="4">
        <v>2130</v>
      </c>
      <c r="F1488" s="5">
        <v>213</v>
      </c>
      <c r="G1488" s="0" t="inlineStr">
        <is>
          <t xml:space="preserve">В наличии</t>
        </is>
      </c>
      <c r="J1488" s="7" t="str">
        <f>HYPERLINK("https://klvmarket.ru/catalog/okhlazhdayushchie_zhidkosti/antifrizy/ready-use2/?oid=1149","открыть")</f>
        <v>открыть</v>
      </c>
    </row>
    <row r="1489">
      <c r="A1489" s="0" t="inlineStr">
        <is>
          <t xml:space="preserve">Охлаждающие жидкости › Антифризы</t>
        </is>
      </c>
      <c r="B1489" s="0" t="inlineStr">
        <is>
          <t xml:space="preserve">PEAK</t>
        </is>
      </c>
      <c r="C1489" s="0" t="inlineStr">
        <is>
          <t xml:space="preserve">Антифриз зелёный Ready Use PEAK</t>
        </is>
      </c>
      <c r="D1489" s="0" t="inlineStr">
        <is>
          <t xml:space="preserve">10л, 50/50</t>
        </is>
      </c>
      <c r="E1489" s="4">
        <v>1850</v>
      </c>
      <c r="F1489" s="5">
        <v>185</v>
      </c>
      <c r="G1489" s="0" t="inlineStr">
        <is>
          <t xml:space="preserve">Под заказ</t>
        </is>
      </c>
      <c r="I1489" s="8">
        <v>50</v>
      </c>
      <c r="J1489" s="7" t="str">
        <f>HYPERLINK("https://klvmarket.ru/catalog/okhlazhdayushchie_zhidkosti/antifrizy/ready-use2/?oid=1152","открыть")</f>
        <v>открыть</v>
      </c>
    </row>
    <row r="1490">
      <c r="A1490" s="0" t="inlineStr">
        <is>
          <t xml:space="preserve">Охлаждающие жидкости › Антифризы</t>
        </is>
      </c>
      <c r="B1490" s="0" t="inlineStr">
        <is>
          <t xml:space="preserve">PEAK</t>
        </is>
      </c>
      <c r="C1490" s="0" t="inlineStr">
        <is>
          <t xml:space="preserve">Антифриз зелёный Ready Use PEAK</t>
        </is>
      </c>
      <c r="D1490" s="0" t="inlineStr">
        <is>
          <t xml:space="preserve">20л, 60/40</t>
        </is>
      </c>
      <c r="E1490" s="4">
        <v>4160</v>
      </c>
      <c r="F1490" s="5">
        <v>208</v>
      </c>
      <c r="G1490" s="0" t="inlineStr">
        <is>
          <t xml:space="preserve">Под заказ</t>
        </is>
      </c>
      <c r="J1490" s="7" t="str">
        <f>HYPERLINK("https://klvmarket.ru/catalog/okhlazhdayushchie_zhidkosti/antifrizy/ready-use2/?oid=1150","открыть")</f>
        <v>открыть</v>
      </c>
    </row>
    <row r="1491">
      <c r="A1491" s="0" t="inlineStr">
        <is>
          <t xml:space="preserve">Охлаждающие жидкости › Антифризы</t>
        </is>
      </c>
      <c r="B1491" s="0" t="inlineStr">
        <is>
          <t xml:space="preserve">PEAK</t>
        </is>
      </c>
      <c r="C1491" s="0" t="inlineStr">
        <is>
          <t xml:space="preserve">Антифриз зелёный Ready Use PEAK</t>
        </is>
      </c>
      <c r="D1491" s="0" t="inlineStr">
        <is>
          <t xml:space="preserve">20л, 50/50</t>
        </is>
      </c>
      <c r="E1491" s="4">
        <v>3580</v>
      </c>
      <c r="F1491" s="5">
        <v>179</v>
      </c>
      <c r="G1491" s="0" t="inlineStr">
        <is>
          <t xml:space="preserve">Под заказ</t>
        </is>
      </c>
      <c r="I1491" s="8">
        <v>30</v>
      </c>
      <c r="J1491" s="7" t="str">
        <f>HYPERLINK("https://klvmarket.ru/catalog/okhlazhdayushchie_zhidkosti/antifrizy/ready-use2/?oid=1153","открыть")</f>
        <v>открыть</v>
      </c>
    </row>
    <row r="1492">
      <c r="A1492" s="0" t="inlineStr">
        <is>
          <t xml:space="preserve">Охлаждающие жидкости › Антифризы</t>
        </is>
      </c>
      <c r="B1492" s="0" t="inlineStr">
        <is>
          <t xml:space="preserve">PEAK</t>
        </is>
      </c>
      <c r="C1492" s="0" t="inlineStr">
        <is>
          <t xml:space="preserve">Антифриз красный Final Charge Global PEAK</t>
        </is>
      </c>
      <c r="D1492" s="0" t="inlineStr">
        <is>
          <t xml:space="preserve">4кг/3,78л, Концентрат</t>
        </is>
      </c>
      <c r="E1492" s="4">
        <v>1800</v>
      </c>
      <c r="G1492" s="0" t="inlineStr">
        <is>
          <t xml:space="preserve">В пути</t>
        </is>
      </c>
      <c r="H1492" s="8">
        <v>4</v>
      </c>
      <c r="I1492" s="8">
        <v>100</v>
      </c>
      <c r="J1492" s="7" t="str">
        <f>HYPERLINK("https://klvmarket.ru/catalog/okhlazhdayushchie_zhidkosti/antifrizy/final-charge-/?oid=985","открыть")</f>
        <v>открыть</v>
      </c>
    </row>
    <row r="1493">
      <c r="A1493" s="0" t="inlineStr">
        <is>
          <t xml:space="preserve">Охлаждающие жидкости › Антифризы</t>
        </is>
      </c>
      <c r="B1493" s="0" t="inlineStr">
        <is>
          <t xml:space="preserve">PEAK</t>
        </is>
      </c>
      <c r="C1493" s="0" t="inlineStr">
        <is>
          <t xml:space="preserve">Антифриз красный Final Charge Global PEAK</t>
        </is>
      </c>
      <c r="D1493" s="0" t="inlineStr">
        <is>
          <t xml:space="preserve">4кг/3,78л, 50/50</t>
        </is>
      </c>
      <c r="E1493" s="2" t="inlineStr">
        <is>
          <t xml:space="preserve">по запросу</t>
        </is>
      </c>
      <c r="G1493" s="0" t="inlineStr">
        <is>
          <t xml:space="preserve">Под заказ</t>
        </is>
      </c>
      <c r="I1493" s="8">
        <v>20</v>
      </c>
      <c r="J1493" s="7" t="str">
        <f>HYPERLINK("https://klvmarket.ru/catalog/okhlazhdayushchie_zhidkosti/antifrizy/final-charge-/?oid=990","открыть")</f>
        <v>открыть</v>
      </c>
    </row>
    <row r="1494">
      <c r="A1494" s="0" t="inlineStr">
        <is>
          <t xml:space="preserve">Охлаждающие жидкости › Антифризы</t>
        </is>
      </c>
      <c r="B1494" s="0" t="inlineStr">
        <is>
          <t xml:space="preserve">PEAK</t>
        </is>
      </c>
      <c r="C1494" s="0" t="inlineStr">
        <is>
          <t xml:space="preserve">Антифриз красный Final Charge Global PEAK</t>
        </is>
      </c>
      <c r="D1494" s="0" t="inlineStr">
        <is>
          <t xml:space="preserve">225кг, 50/50</t>
        </is>
      </c>
      <c r="E1494" s="4">
        <v>46086</v>
      </c>
      <c r="F1494" s="6">
        <v>205</v>
      </c>
      <c r="G1494" s="0" t="inlineStr">
        <is>
          <t xml:space="preserve">В пути</t>
        </is>
      </c>
      <c r="I1494" s="8">
        <v>30</v>
      </c>
      <c r="J1494" s="7" t="str">
        <f>HYPERLINK("https://klvmarket.ru/catalog/okhlazhdayushchie_zhidkosti/antifrizy/final-charge-/?oid=993","открыть")</f>
        <v>открыть</v>
      </c>
    </row>
    <row r="1495">
      <c r="A1495" s="0" t="inlineStr">
        <is>
          <t xml:space="preserve">Охлаждающие жидкости › Антифризы</t>
        </is>
      </c>
      <c r="B1495" s="0" t="inlineStr">
        <is>
          <t xml:space="preserve">PEAK</t>
        </is>
      </c>
      <c r="C1495" s="0" t="inlineStr">
        <is>
          <t xml:space="preserve">Антифриз красный Final Charge Global PEAK</t>
        </is>
      </c>
      <c r="D1495" s="0" t="inlineStr">
        <is>
          <t xml:space="preserve">230кг, 60/40</t>
        </is>
      </c>
      <c r="E1495" s="4">
        <v>56600</v>
      </c>
      <c r="F1495" s="6">
        <v>246</v>
      </c>
      <c r="G1495" s="0" t="inlineStr">
        <is>
          <t xml:space="preserve">Под заказ</t>
        </is>
      </c>
      <c r="I1495" s="8">
        <v>20</v>
      </c>
      <c r="J1495" s="7" t="str">
        <f>HYPERLINK("https://klvmarket.ru/catalog/okhlazhdayushchie_zhidkosti/antifrizy/final-charge-/?oid=989","открыть")</f>
        <v>открыть</v>
      </c>
    </row>
    <row r="1496">
      <c r="A1496" s="0" t="inlineStr">
        <is>
          <t xml:space="preserve">Охлаждающие жидкости › Антифризы</t>
        </is>
      </c>
      <c r="B1496" s="0" t="inlineStr">
        <is>
          <t xml:space="preserve">PEAK</t>
        </is>
      </c>
      <c r="C1496" s="0" t="inlineStr">
        <is>
          <t xml:space="preserve">Антифриз красный Final Charge Global PEAK</t>
        </is>
      </c>
      <c r="D1496" s="0" t="inlineStr">
        <is>
          <t xml:space="preserve">235кг, Концентрат</t>
        </is>
      </c>
      <c r="E1496" s="4">
        <v>83880</v>
      </c>
      <c r="F1496" s="6">
        <v>357</v>
      </c>
      <c r="G1496" s="0" t="inlineStr">
        <is>
          <t xml:space="preserve">Под заказ</t>
        </is>
      </c>
      <c r="I1496" s="8">
        <v>50</v>
      </c>
      <c r="J1496" s="7" t="str">
        <f>HYPERLINK("https://klvmarket.ru/catalog/okhlazhdayushchie_zhidkosti/antifrizy/final-charge-/?oid=988","открыть")</f>
        <v>открыть</v>
      </c>
    </row>
    <row r="1497">
      <c r="A1497" s="0" t="inlineStr">
        <is>
          <t xml:space="preserve">Охлаждающие жидкости › Антифризы</t>
        </is>
      </c>
      <c r="B1497" s="0" t="inlineStr">
        <is>
          <t xml:space="preserve">PEAK</t>
        </is>
      </c>
      <c r="C1497" s="0" t="inlineStr">
        <is>
          <t xml:space="preserve">Антифриз красный Final Charge Global PEAK</t>
        </is>
      </c>
      <c r="D1497" s="0" t="inlineStr">
        <is>
          <t xml:space="preserve">10л, Концентрат</t>
        </is>
      </c>
      <c r="E1497" s="2" t="inlineStr">
        <is>
          <t xml:space="preserve">по запросу</t>
        </is>
      </c>
      <c r="G1497" s="0" t="inlineStr">
        <is>
          <t xml:space="preserve">Под заказ</t>
        </is>
      </c>
      <c r="I1497" s="8">
        <v>100</v>
      </c>
      <c r="J1497" s="7" t="str">
        <f>HYPERLINK("https://klvmarket.ru/catalog/okhlazhdayushchie_zhidkosti/antifrizy/final-charge-/?oid=986","открыть")</f>
        <v>открыть</v>
      </c>
    </row>
    <row r="1498">
      <c r="A1498" s="0" t="inlineStr">
        <is>
          <t xml:space="preserve">Охлаждающие жидкости › Антифризы</t>
        </is>
      </c>
      <c r="B1498" s="0" t="inlineStr">
        <is>
          <t xml:space="preserve">PEAK</t>
        </is>
      </c>
      <c r="C1498" s="0" t="inlineStr">
        <is>
          <t xml:space="preserve">Антифриз красный Final Charge Global PEAK</t>
        </is>
      </c>
      <c r="D1498" s="0" t="inlineStr">
        <is>
          <t xml:space="preserve">10л, 50/50</t>
        </is>
      </c>
      <c r="E1498" s="2" t="inlineStr">
        <is>
          <t xml:space="preserve">по запросу</t>
        </is>
      </c>
      <c r="G1498" s="0" t="inlineStr">
        <is>
          <t xml:space="preserve">Под заказ</t>
        </is>
      </c>
      <c r="I1498" s="8">
        <v>50</v>
      </c>
      <c r="J1498" s="7" t="str">
        <f>HYPERLINK("https://klvmarket.ru/catalog/okhlazhdayushchie_zhidkosti/antifrizy/final-charge-/?oid=991","открыть")</f>
        <v>открыть</v>
      </c>
    </row>
    <row r="1499">
      <c r="A1499" s="0" t="inlineStr">
        <is>
          <t xml:space="preserve">Охлаждающие жидкости › Антифризы</t>
        </is>
      </c>
      <c r="B1499" s="0" t="inlineStr">
        <is>
          <t xml:space="preserve">PEAK</t>
        </is>
      </c>
      <c r="C1499" s="0" t="inlineStr">
        <is>
          <t xml:space="preserve">Антифриз красный Final Charge Global PEAK</t>
        </is>
      </c>
      <c r="D1499" s="0" t="inlineStr">
        <is>
          <t xml:space="preserve">20л, Концентрат</t>
        </is>
      </c>
      <c r="E1499" s="4">
        <v>8650</v>
      </c>
      <c r="F1499" s="5">
        <v>433</v>
      </c>
      <c r="G1499" s="0" t="inlineStr">
        <is>
          <t xml:space="preserve">Под заказ</t>
        </is>
      </c>
      <c r="I1499" s="8">
        <v>100</v>
      </c>
      <c r="J1499" s="7" t="str">
        <f>HYPERLINK("https://klvmarket.ru/catalog/okhlazhdayushchie_zhidkosti/antifrizy/final-charge-/?oid=987","открыть")</f>
        <v>открыть</v>
      </c>
    </row>
    <row r="1500">
      <c r="A1500" s="0" t="inlineStr">
        <is>
          <t xml:space="preserve">Охлаждающие жидкости › Антифризы</t>
        </is>
      </c>
      <c r="B1500" s="0" t="inlineStr">
        <is>
          <t xml:space="preserve">PEAK</t>
        </is>
      </c>
      <c r="C1500" s="0" t="inlineStr">
        <is>
          <t xml:space="preserve">Антифриз красный Final Charge Global PEAK</t>
        </is>
      </c>
      <c r="D1500" s="0" t="inlineStr">
        <is>
          <t xml:space="preserve">20л, 50/50</t>
        </is>
      </c>
      <c r="E1500" s="2" t="inlineStr">
        <is>
          <t xml:space="preserve">по запросу</t>
        </is>
      </c>
      <c r="G1500" s="0" t="inlineStr">
        <is>
          <t xml:space="preserve">Под заказ</t>
        </is>
      </c>
      <c r="I1500" s="8">
        <v>20</v>
      </c>
      <c r="J1500" s="7" t="str">
        <f>HYPERLINK("https://klvmarket.ru/catalog/okhlazhdayushchie_zhidkosti/antifrizy/final-charge-/?oid=992","открыть")</f>
        <v>открыть</v>
      </c>
    </row>
    <row r="1501">
      <c r="A1501" s="0" t="inlineStr">
        <is>
          <t xml:space="preserve">Охлаждающие жидкости › Антифризы</t>
        </is>
      </c>
      <c r="B1501" s="0" t="inlineStr">
        <is>
          <t xml:space="preserve">ГлавСмаз</t>
        </is>
      </c>
      <c r="C1501" s="0" t="inlineStr">
        <is>
          <t xml:space="preserve">Антифриз красный G 12 Премиум 40 ГлавСмаз™</t>
        </is>
      </c>
      <c r="D1501" s="0" t="inlineStr">
        <is>
          <t xml:space="preserve">1кг</t>
        </is>
      </c>
      <c r="E1501" s="4">
        <v>153</v>
      </c>
      <c r="F1501" s="6">
        <v>153</v>
      </c>
      <c r="G1501" s="0" t="inlineStr">
        <is>
          <t xml:space="preserve">По запросу</t>
        </is>
      </c>
      <c r="J1501" s="7" t="str">
        <f>HYPERLINK("https://klvmarket.ru/catalog/okhlazhdayushchie_zhidkosti/antifrizy/antifriz_krasnyy_g_12_premium_40_glavsmaz/?oid=2373","открыть")</f>
        <v>открыть</v>
      </c>
    </row>
    <row r="1502">
      <c r="A1502" s="0" t="inlineStr">
        <is>
          <t xml:space="preserve">Охлаждающие жидкости › Антифризы</t>
        </is>
      </c>
      <c r="B1502" s="0" t="inlineStr">
        <is>
          <t xml:space="preserve">ГлавСмаз</t>
        </is>
      </c>
      <c r="C1502" s="0" t="inlineStr">
        <is>
          <t xml:space="preserve">Антифриз красный G 12 Премиум 40 ГлавСмаз™</t>
        </is>
      </c>
      <c r="D1502" s="0" t="inlineStr">
        <is>
          <t xml:space="preserve">5кг</t>
        </is>
      </c>
      <c r="E1502" s="4">
        <v>630</v>
      </c>
      <c r="F1502" s="6">
        <v>126</v>
      </c>
      <c r="G1502" s="0" t="inlineStr">
        <is>
          <t xml:space="preserve">По запросу</t>
        </is>
      </c>
      <c r="I1502" s="8">
        <v>15</v>
      </c>
      <c r="J1502" s="7" t="str">
        <f>HYPERLINK("https://klvmarket.ru/catalog/okhlazhdayushchie_zhidkosti/antifrizy/antifriz_krasnyy_g_12_premium_40_glavsmaz/?oid=2372","открыть")</f>
        <v>открыть</v>
      </c>
    </row>
    <row r="1503">
      <c r="A1503" s="0" t="inlineStr">
        <is>
          <t xml:space="preserve">Охлаждающие жидкости › Антифризы</t>
        </is>
      </c>
      <c r="B1503" s="0" t="inlineStr">
        <is>
          <t xml:space="preserve">ГлавСмаз</t>
        </is>
      </c>
      <c r="C1503" s="0" t="inlineStr">
        <is>
          <t xml:space="preserve">Антифриз красный G 12 Премиум 40 ГлавСмаз™</t>
        </is>
      </c>
      <c r="D1503" s="0" t="inlineStr">
        <is>
          <t xml:space="preserve">10кг</t>
        </is>
      </c>
      <c r="E1503" s="4">
        <v>1350</v>
      </c>
      <c r="F1503" s="6">
        <v>135</v>
      </c>
      <c r="G1503" s="0" t="inlineStr">
        <is>
          <t xml:space="preserve">По запросу</t>
        </is>
      </c>
      <c r="I1503" s="8">
        <v>5</v>
      </c>
      <c r="J1503" s="7" t="str">
        <f>HYPERLINK("https://klvmarket.ru/catalog/okhlazhdayushchie_zhidkosti/antifrizy/antifriz_krasnyy_g_12_premium_40_glavsmaz/?oid=3665","открыть")</f>
        <v>открыть</v>
      </c>
    </row>
    <row r="1504">
      <c r="A1504" s="0" t="inlineStr">
        <is>
          <t xml:space="preserve">Охлаждающие жидкости › Антифризы</t>
        </is>
      </c>
      <c r="B1504" s="0" t="inlineStr">
        <is>
          <t xml:space="preserve">ГлавСмаз</t>
        </is>
      </c>
      <c r="C1504" s="0" t="inlineStr">
        <is>
          <t xml:space="preserve">Антифриз красный G 12 Премиум 40 ГлавСмаз™</t>
        </is>
      </c>
      <c r="D1504" s="0" t="inlineStr">
        <is>
          <t xml:space="preserve">20кг</t>
        </is>
      </c>
      <c r="E1504" s="4">
        <v>2270</v>
      </c>
      <c r="F1504" s="6">
        <v>114</v>
      </c>
      <c r="G1504" s="0" t="inlineStr">
        <is>
          <t xml:space="preserve">Под заказ</t>
        </is>
      </c>
      <c r="I1504" s="8">
        <v>50</v>
      </c>
      <c r="J1504" s="7" t="str">
        <f>HYPERLINK("https://klvmarket.ru/catalog/okhlazhdayushchie_zhidkosti/antifrizy/antifriz_krasnyy_g_12_premium_40_glavsmaz/?oid=2371","открыть")</f>
        <v>открыть</v>
      </c>
    </row>
    <row r="1505">
      <c r="A1505" s="0" t="inlineStr">
        <is>
          <t xml:space="preserve">Охлаждающие жидкости › Антифризы</t>
        </is>
      </c>
      <c r="B1505" s="0" t="inlineStr">
        <is>
          <t xml:space="preserve">ГлавСмаз</t>
        </is>
      </c>
      <c r="C1505" s="0" t="inlineStr">
        <is>
          <t xml:space="preserve">Антифриз красный G 12 Премиум 40 ГлавСмаз™</t>
        </is>
      </c>
      <c r="D1505" s="0" t="inlineStr">
        <is>
          <t xml:space="preserve">220кг, Бочка 200 л</t>
        </is>
      </c>
      <c r="E1505" s="4">
        <v>24200</v>
      </c>
      <c r="F1505" s="6">
        <v>110</v>
      </c>
      <c r="G1505" s="0" t="inlineStr">
        <is>
          <t xml:space="preserve">Под заказ</t>
        </is>
      </c>
      <c r="I1505" s="8">
        <v>20</v>
      </c>
      <c r="J1505" s="7" t="str">
        <f>HYPERLINK("https://klvmarket.ru/catalog/okhlazhdayushchie_zhidkosti/antifrizy/antifriz_krasnyy_g_12_premium_40_glavsmaz/?oid=2370","открыть")</f>
        <v>открыть</v>
      </c>
    </row>
    <row r="1506">
      <c r="A1506" s="0" t="inlineStr">
        <is>
          <t xml:space="preserve">Охлаждающие жидкости › Антифризы</t>
        </is>
      </c>
      <c r="B1506" s="0" t="inlineStr">
        <is>
          <t xml:space="preserve">Лукойл</t>
        </is>
      </c>
      <c r="C1506" s="0" t="inlineStr">
        <is>
          <t xml:space="preserve">Антифриз красный G12 RED Лукойл</t>
        </is>
      </c>
      <c r="D1506" s="0" t="inlineStr">
        <is>
          <t xml:space="preserve">5кг</t>
        </is>
      </c>
      <c r="E1506" s="2" t="inlineStr">
        <is>
          <t xml:space="preserve">по запросу</t>
        </is>
      </c>
      <c r="G1506" s="0" t="inlineStr">
        <is>
          <t xml:space="preserve">В наличии</t>
        </is>
      </c>
      <c r="J1506" s="7" t="str">
        <f>HYPERLINK("https://klvmarket.ru/catalog/okhlazhdayushchie_zhidkosti/antifrizy/g12-/?oid=1010","открыть")</f>
        <v>открыть</v>
      </c>
    </row>
    <row r="1507">
      <c r="A1507" s="0" t="inlineStr">
        <is>
          <t xml:space="preserve">Охлаждающие жидкости › Антифризы</t>
        </is>
      </c>
      <c r="B1507" s="0" t="inlineStr">
        <is>
          <t xml:space="preserve">Лукойл</t>
        </is>
      </c>
      <c r="C1507" s="0" t="inlineStr">
        <is>
          <t xml:space="preserve">Антифриз красный G12 RED Лукойл</t>
        </is>
      </c>
      <c r="D1507" s="0" t="inlineStr">
        <is>
          <t xml:space="preserve">10кг</t>
        </is>
      </c>
      <c r="E1507" s="2" t="inlineStr">
        <is>
          <t xml:space="preserve">по запросу</t>
        </is>
      </c>
      <c r="G1507" s="0" t="inlineStr">
        <is>
          <t xml:space="preserve">В наличии</t>
        </is>
      </c>
      <c r="J1507" s="7" t="str">
        <f>HYPERLINK("https://klvmarket.ru/catalog/okhlazhdayushchie_zhidkosti/antifrizy/g12-/?oid=1011","открыть")</f>
        <v>открыть</v>
      </c>
    </row>
    <row r="1508">
      <c r="A1508" s="0" t="inlineStr">
        <is>
          <t xml:space="preserve">Охлаждающие жидкости › Антифризы</t>
        </is>
      </c>
      <c r="B1508" s="0" t="inlineStr">
        <is>
          <t xml:space="preserve">Лукойл</t>
        </is>
      </c>
      <c r="C1508" s="0" t="inlineStr">
        <is>
          <t xml:space="preserve">Антифриз красный G12 RED Лукойл</t>
        </is>
      </c>
      <c r="D1508" s="0" t="inlineStr">
        <is>
          <t xml:space="preserve">220кг</t>
        </is>
      </c>
      <c r="E1508" s="2" t="inlineStr">
        <is>
          <t xml:space="preserve">по запросу</t>
        </is>
      </c>
      <c r="G1508" s="0" t="inlineStr">
        <is>
          <t xml:space="preserve">В наличии</t>
        </is>
      </c>
      <c r="J1508" s="7" t="str">
        <f>HYPERLINK("https://klvmarket.ru/catalog/okhlazhdayushchie_zhidkosti/antifrizy/g12-/?oid=1012","открыть")</f>
        <v>открыть</v>
      </c>
    </row>
    <row r="1509">
      <c r="A1509" s="0" t="inlineStr">
        <is>
          <t xml:space="preserve">Охлаждающие жидкости › Антифризы</t>
        </is>
      </c>
      <c r="B1509" s="0" t="inlineStr">
        <is>
          <t xml:space="preserve">PEAK</t>
        </is>
      </c>
      <c r="C1509" s="0" t="inlineStr">
        <is>
          <t xml:space="preserve">Антифриз красный Long Life PEAK</t>
        </is>
      </c>
      <c r="D1509" s="0" t="inlineStr">
        <is>
          <t xml:space="preserve">4кг/3,78л, Концентрат</t>
        </is>
      </c>
      <c r="E1509" s="4">
        <v>1580</v>
      </c>
      <c r="G1509" s="0" t="inlineStr">
        <is>
          <t xml:space="preserve">Под заказ</t>
        </is>
      </c>
      <c r="J1509" s="7" t="str">
        <f>HYPERLINK("https://klvmarket.ru/catalog/okhlazhdayushchie_zhidkosti/antifrizy/antifreeze-coolant/?oid=1138","открыть")</f>
        <v>открыть</v>
      </c>
    </row>
    <row r="1510">
      <c r="A1510" s="0" t="inlineStr">
        <is>
          <t xml:space="preserve">Охлаждающие жидкости › Антифризы</t>
        </is>
      </c>
      <c r="B1510" s="0" t="inlineStr">
        <is>
          <t xml:space="preserve">PEAK</t>
        </is>
      </c>
      <c r="C1510" s="0" t="inlineStr">
        <is>
          <t xml:space="preserve">Антифриз красный Long Life PEAK</t>
        </is>
      </c>
      <c r="D1510" s="0" t="inlineStr">
        <is>
          <t xml:space="preserve">4кг/3,78л, 50/50</t>
        </is>
      </c>
      <c r="E1510" s="4">
        <v>930</v>
      </c>
      <c r="G1510" s="0" t="inlineStr">
        <is>
          <t xml:space="preserve">Под заказ</t>
        </is>
      </c>
      <c r="J1510" s="7" t="str">
        <f>HYPERLINK("https://klvmarket.ru/catalog/okhlazhdayushchie_zhidkosti/antifrizy/antifreeze-coolant/?oid=1143","открыть")</f>
        <v>открыть</v>
      </c>
    </row>
    <row r="1511">
      <c r="A1511" s="0" t="inlineStr">
        <is>
          <t xml:space="preserve">Охлаждающие жидкости › Антифризы</t>
        </is>
      </c>
      <c r="B1511" s="0" t="inlineStr">
        <is>
          <t xml:space="preserve">PEAK</t>
        </is>
      </c>
      <c r="C1511" s="0" t="inlineStr">
        <is>
          <t xml:space="preserve">Антифриз красный Long Life PEAK</t>
        </is>
      </c>
      <c r="D1511" s="0" t="inlineStr">
        <is>
          <t xml:space="preserve">225кг, 50/50</t>
        </is>
      </c>
      <c r="E1511" s="4">
        <v>38330</v>
      </c>
      <c r="F1511" s="6">
        <v>170</v>
      </c>
      <c r="G1511" s="0" t="inlineStr">
        <is>
          <t xml:space="preserve">Под заказ</t>
        </is>
      </c>
      <c r="J1511" s="7" t="str">
        <f>HYPERLINK("https://klvmarket.ru/catalog/okhlazhdayushchie_zhidkosti/antifrizy/antifreeze-coolant/?oid=1146","открыть")</f>
        <v>открыть</v>
      </c>
    </row>
    <row r="1512">
      <c r="A1512" s="0" t="inlineStr">
        <is>
          <t xml:space="preserve">Охлаждающие жидкости › Антифризы</t>
        </is>
      </c>
      <c r="B1512" s="0" t="inlineStr">
        <is>
          <t xml:space="preserve">PEAK</t>
        </is>
      </c>
      <c r="C1512" s="0" t="inlineStr">
        <is>
          <t xml:space="preserve">Антифриз красный Long Life PEAK</t>
        </is>
      </c>
      <c r="D1512" s="0" t="inlineStr">
        <is>
          <t xml:space="preserve">235кг, Концентрат</t>
        </is>
      </c>
      <c r="E1512" s="4">
        <v>69104</v>
      </c>
      <c r="F1512" s="6">
        <v>294</v>
      </c>
      <c r="G1512" s="0" t="inlineStr">
        <is>
          <t xml:space="preserve">Под заказ</t>
        </is>
      </c>
      <c r="J1512" s="7" t="str">
        <f>HYPERLINK("https://klvmarket.ru/catalog/okhlazhdayushchie_zhidkosti/antifrizy/antifreeze-coolant/?oid=1141","открыть")</f>
        <v>открыть</v>
      </c>
    </row>
    <row r="1513">
      <c r="A1513" s="0" t="inlineStr">
        <is>
          <t xml:space="preserve">Охлаждающие жидкости › Антифризы</t>
        </is>
      </c>
      <c r="B1513" s="0" t="inlineStr">
        <is>
          <t xml:space="preserve">PEAK</t>
        </is>
      </c>
      <c r="C1513" s="0" t="inlineStr">
        <is>
          <t xml:space="preserve">Антифриз красный Long Life PEAK</t>
        </is>
      </c>
      <c r="D1513" s="0" t="inlineStr">
        <is>
          <t xml:space="preserve">10л, Концентрат</t>
        </is>
      </c>
      <c r="E1513" s="4">
        <v>3720</v>
      </c>
      <c r="F1513" s="5">
        <v>372</v>
      </c>
      <c r="G1513" s="0" t="inlineStr">
        <is>
          <t xml:space="preserve">Под заказ</t>
        </is>
      </c>
      <c r="J1513" s="7" t="str">
        <f>HYPERLINK("https://klvmarket.ru/catalog/okhlazhdayushchie_zhidkosti/antifrizy/antifreeze-coolant/?oid=1139","открыть")</f>
        <v>открыть</v>
      </c>
    </row>
    <row r="1514">
      <c r="A1514" s="0" t="inlineStr">
        <is>
          <t xml:space="preserve">Охлаждающие жидкости › Антифризы</t>
        </is>
      </c>
      <c r="B1514" s="0" t="inlineStr">
        <is>
          <t xml:space="preserve">PEAK</t>
        </is>
      </c>
      <c r="C1514" s="0" t="inlineStr">
        <is>
          <t xml:space="preserve">Антифриз красный Long Life PEAK</t>
        </is>
      </c>
      <c r="D1514" s="0" t="inlineStr">
        <is>
          <t xml:space="preserve">10л, 50/50</t>
        </is>
      </c>
      <c r="E1514" s="4">
        <v>2163</v>
      </c>
      <c r="F1514" s="5">
        <v>216</v>
      </c>
      <c r="G1514" s="0" t="inlineStr">
        <is>
          <t xml:space="preserve">Под заказ</t>
        </is>
      </c>
      <c r="J1514" s="7" t="str">
        <f>HYPERLINK("https://klvmarket.ru/catalog/okhlazhdayushchie_zhidkosti/antifrizy/antifreeze-coolant/?oid=1144","открыть")</f>
        <v>открыть</v>
      </c>
    </row>
    <row r="1515">
      <c r="A1515" s="0" t="inlineStr">
        <is>
          <t xml:space="preserve">Охлаждающие жидкости › Антифризы</t>
        </is>
      </c>
      <c r="B1515" s="0" t="inlineStr">
        <is>
          <t xml:space="preserve">PEAK</t>
        </is>
      </c>
      <c r="C1515" s="0" t="inlineStr">
        <is>
          <t xml:space="preserve">Антифриз красный Long Life PEAK</t>
        </is>
      </c>
      <c r="D1515" s="0" t="inlineStr">
        <is>
          <t xml:space="preserve">20л, Концентрат</t>
        </is>
      </c>
      <c r="E1515" s="4">
        <v>7422</v>
      </c>
      <c r="F1515" s="5">
        <v>371</v>
      </c>
      <c r="G1515" s="0" t="inlineStr">
        <is>
          <t xml:space="preserve">Под заказ</t>
        </is>
      </c>
      <c r="J1515" s="7" t="str">
        <f>HYPERLINK("https://klvmarket.ru/catalog/okhlazhdayushchie_zhidkosti/antifrizy/antifreeze-coolant/?oid=1140","открыть")</f>
        <v>открыть</v>
      </c>
    </row>
    <row r="1516">
      <c r="A1516" s="0" t="inlineStr">
        <is>
          <t xml:space="preserve">Охлаждающие жидкости › Антифризы</t>
        </is>
      </c>
      <c r="B1516" s="0" t="inlineStr">
        <is>
          <t xml:space="preserve">PEAK</t>
        </is>
      </c>
      <c r="C1516" s="0" t="inlineStr">
        <is>
          <t xml:space="preserve">Антифриз красный Long Life PEAK</t>
        </is>
      </c>
      <c r="D1516" s="0" t="inlineStr">
        <is>
          <t xml:space="preserve">20л, 50/50</t>
        </is>
      </c>
      <c r="E1516" s="4">
        <v>4255</v>
      </c>
      <c r="F1516" s="5">
        <v>213</v>
      </c>
      <c r="G1516" s="0" t="inlineStr">
        <is>
          <t xml:space="preserve">Под заказ</t>
        </is>
      </c>
      <c r="J1516" s="7" t="str">
        <f>HYPERLINK("https://klvmarket.ru/catalog/okhlazhdayushchie_zhidkosti/antifrizy/antifreeze-coolant/?oid=1145","открыть")</f>
        <v>открыть</v>
      </c>
    </row>
    <row r="1517">
      <c r="A1517" s="0" t="inlineStr">
        <is>
          <t xml:space="preserve">Охлаждающие жидкости › Антифризы</t>
        </is>
      </c>
      <c r="B1517" s="0" t="inlineStr">
        <is>
          <t xml:space="preserve">PEAK</t>
        </is>
      </c>
      <c r="C1517" s="0" t="inlineStr">
        <is>
          <t xml:space="preserve">Антифриз розовый Fleet Charge® PEAK</t>
        </is>
      </c>
      <c r="D1517" s="0" t="inlineStr">
        <is>
          <t xml:space="preserve">4кг/3,78л, Концентрат</t>
        </is>
      </c>
      <c r="E1517" s="4">
        <v>1700</v>
      </c>
      <c r="G1517" s="0" t="inlineStr">
        <is>
          <t xml:space="preserve">Под заказ</t>
        </is>
      </c>
      <c r="H1517" s="8">
        <v>4</v>
      </c>
      <c r="I1517" s="8">
        <v>30</v>
      </c>
      <c r="J1517" s="7" t="str">
        <f>HYPERLINK("https://klvmarket.ru/catalog/okhlazhdayushchie_zhidkosti/antifrizy/fleet-charge/?oid=994","открыть")</f>
        <v>открыть</v>
      </c>
    </row>
    <row r="1518">
      <c r="A1518" s="0" t="inlineStr">
        <is>
          <t xml:space="preserve">Охлаждающие жидкости › Антифризы</t>
        </is>
      </c>
      <c r="B1518" s="0" t="inlineStr">
        <is>
          <t xml:space="preserve">PEAK</t>
        </is>
      </c>
      <c r="C1518" s="0" t="inlineStr">
        <is>
          <t xml:space="preserve">Антифриз розовый Fleet Charge® PEAK</t>
        </is>
      </c>
      <c r="D1518" s="0" t="inlineStr">
        <is>
          <t xml:space="preserve">225кг, 50/50</t>
        </is>
      </c>
      <c r="E1518" s="4">
        <v>35800</v>
      </c>
      <c r="F1518" s="6">
        <v>159</v>
      </c>
      <c r="G1518" s="0" t="inlineStr">
        <is>
          <t xml:space="preserve">Под заказ</t>
        </is>
      </c>
      <c r="I1518" s="8">
        <v>160</v>
      </c>
      <c r="J1518" s="7" t="str">
        <f>HYPERLINK("https://klvmarket.ru/catalog/okhlazhdayushchie_zhidkosti/antifrizy/fleet-charge/?oid=1004","открыть")</f>
        <v>открыть</v>
      </c>
    </row>
    <row r="1519">
      <c r="A1519" s="0" t="inlineStr">
        <is>
          <t xml:space="preserve">Охлаждающие жидкости › Антифризы</t>
        </is>
      </c>
      <c r="B1519" s="0" t="inlineStr">
        <is>
          <t xml:space="preserve">PEAK</t>
        </is>
      </c>
      <c r="C1519" s="0" t="inlineStr">
        <is>
          <t xml:space="preserve">Антифриз розовый Fleet Charge® PEAK</t>
        </is>
      </c>
      <c r="D1519" s="0" t="inlineStr">
        <is>
          <t xml:space="preserve">230кг, 60/40</t>
        </is>
      </c>
      <c r="E1519" s="4">
        <v>50609</v>
      </c>
      <c r="F1519" s="6">
        <v>220</v>
      </c>
      <c r="G1519" s="0" t="inlineStr">
        <is>
          <t xml:space="preserve">Под заказ</t>
        </is>
      </c>
      <c r="I1519" s="8">
        <v>15</v>
      </c>
      <c r="J1519" s="7" t="str">
        <f>HYPERLINK("https://klvmarket.ru/catalog/okhlazhdayushchie_zhidkosti/antifrizy/fleet-charge/?oid=1000","открыть")</f>
        <v>открыть</v>
      </c>
    </row>
    <row r="1520">
      <c r="A1520" s="0" t="inlineStr">
        <is>
          <t xml:space="preserve">Охлаждающие жидкости › Антифризы</t>
        </is>
      </c>
      <c r="B1520" s="0" t="inlineStr">
        <is>
          <t xml:space="preserve">PEAK</t>
        </is>
      </c>
      <c r="C1520" s="0" t="inlineStr">
        <is>
          <t xml:space="preserve">Антифриз розовый Fleet Charge® PEAK</t>
        </is>
      </c>
      <c r="D1520" s="0" t="inlineStr">
        <is>
          <t xml:space="preserve">10л, Концентрат</t>
        </is>
      </c>
      <c r="E1520" s="4">
        <v>4270</v>
      </c>
      <c r="F1520" s="5">
        <v>427</v>
      </c>
      <c r="G1520" s="0" t="inlineStr">
        <is>
          <t xml:space="preserve">Под заказ</t>
        </is>
      </c>
      <c r="I1520" s="8">
        <v>15</v>
      </c>
      <c r="J1520" s="7" t="str">
        <f>HYPERLINK("https://klvmarket.ru/catalog/okhlazhdayushchie_zhidkosti/antifrizy/fleet-charge/?oid=995","открыть")</f>
        <v>открыть</v>
      </c>
    </row>
    <row r="1521">
      <c r="A1521" s="0" t="inlineStr">
        <is>
          <t xml:space="preserve">Охлаждающие жидкости › Антифризы</t>
        </is>
      </c>
      <c r="B1521" s="0" t="inlineStr">
        <is>
          <t xml:space="preserve">PEAK</t>
        </is>
      </c>
      <c r="C1521" s="0" t="inlineStr">
        <is>
          <t xml:space="preserve">Антифриз розовый Fleet Charge® PEAK</t>
        </is>
      </c>
      <c r="D1521" s="0" t="inlineStr">
        <is>
          <t xml:space="preserve">10л, 60/40</t>
        </is>
      </c>
      <c r="E1521" s="4">
        <v>2800</v>
      </c>
      <c r="F1521" s="5">
        <v>280</v>
      </c>
      <c r="G1521" s="0" t="inlineStr">
        <is>
          <t xml:space="preserve">По запросу</t>
        </is>
      </c>
      <c r="I1521" s="8">
        <v>15</v>
      </c>
      <c r="J1521" s="7" t="str">
        <f>HYPERLINK("https://klvmarket.ru/catalog/okhlazhdayushchie_zhidkosti/antifrizy/fleet-charge/?oid=998","открыть")</f>
        <v>открыть</v>
      </c>
    </row>
    <row r="1522">
      <c r="A1522" s="0" t="inlineStr">
        <is>
          <t xml:space="preserve">Охлаждающие жидкости › Антифризы</t>
        </is>
      </c>
      <c r="B1522" s="0" t="inlineStr">
        <is>
          <t xml:space="preserve">PEAK</t>
        </is>
      </c>
      <c r="C1522" s="0" t="inlineStr">
        <is>
          <t xml:space="preserve">Антифриз розовый Fleet Charge® PEAK</t>
        </is>
      </c>
      <c r="D1522" s="0" t="inlineStr">
        <is>
          <t xml:space="preserve">10л, 50/50</t>
        </is>
      </c>
      <c r="E1522" s="4">
        <v>2350</v>
      </c>
      <c r="F1522" s="5">
        <v>235</v>
      </c>
      <c r="G1522" s="0" t="inlineStr">
        <is>
          <t xml:space="preserve">В наличии</t>
        </is>
      </c>
      <c r="I1522" s="8">
        <v>15</v>
      </c>
      <c r="J1522" s="7" t="str">
        <f>HYPERLINK("https://klvmarket.ru/catalog/okhlazhdayushchie_zhidkosti/antifrizy/fleet-charge/?oid=1002","открыть")</f>
        <v>открыть</v>
      </c>
    </row>
    <row r="1523">
      <c r="A1523" s="0" t="inlineStr">
        <is>
          <t xml:space="preserve">Охлаждающие жидкости › Антифризы</t>
        </is>
      </c>
      <c r="B1523" s="0" t="inlineStr">
        <is>
          <t xml:space="preserve">PEAK</t>
        </is>
      </c>
      <c r="C1523" s="0" t="inlineStr">
        <is>
          <t xml:space="preserve">Антифриз розовый Fleet Charge® PEAK</t>
        </is>
      </c>
      <c r="D1523" s="0" t="inlineStr">
        <is>
          <t xml:space="preserve">20л, Концентрат</t>
        </is>
      </c>
      <c r="E1523" s="4">
        <v>8515</v>
      </c>
      <c r="F1523" s="5">
        <v>426</v>
      </c>
      <c r="G1523" s="0" t="inlineStr">
        <is>
          <t xml:space="preserve">Под заказ</t>
        </is>
      </c>
      <c r="I1523" s="8">
        <v>25</v>
      </c>
      <c r="J1523" s="7" t="str">
        <f>HYPERLINK("https://klvmarket.ru/catalog/okhlazhdayushchie_zhidkosti/antifrizy/fleet-charge/?oid=996","открыть")</f>
        <v>открыть</v>
      </c>
    </row>
    <row r="1524">
      <c r="A1524" s="0" t="inlineStr">
        <is>
          <t xml:space="preserve">Охлаждающие жидкости › Антифризы</t>
        </is>
      </c>
      <c r="B1524" s="0" t="inlineStr">
        <is>
          <t xml:space="preserve">PEAK</t>
        </is>
      </c>
      <c r="C1524" s="0" t="inlineStr">
        <is>
          <t xml:space="preserve">Антифриз розовый Fleet Charge® PEAK</t>
        </is>
      </c>
      <c r="D1524" s="0" t="inlineStr">
        <is>
          <t xml:space="preserve">20л, 60/40</t>
        </is>
      </c>
      <c r="E1524" s="4">
        <v>5450</v>
      </c>
      <c r="F1524" s="5">
        <v>273</v>
      </c>
      <c r="G1524" s="0" t="inlineStr">
        <is>
          <t xml:space="preserve">Под заказ</t>
        </is>
      </c>
      <c r="I1524" s="8">
        <v>5</v>
      </c>
      <c r="J1524" s="7" t="str">
        <f>HYPERLINK("https://klvmarket.ru/catalog/okhlazhdayushchie_zhidkosti/antifrizy/fleet-charge/?oid=999","открыть")</f>
        <v>открыть</v>
      </c>
    </row>
    <row r="1525">
      <c r="A1525" s="0" t="inlineStr">
        <is>
          <t xml:space="preserve">Охлаждающие жидкости › Антифризы</t>
        </is>
      </c>
      <c r="B1525" s="0" t="inlineStr">
        <is>
          <t xml:space="preserve">PEAK</t>
        </is>
      </c>
      <c r="C1525" s="0" t="inlineStr">
        <is>
          <t xml:space="preserve">Антифриз розовый Fleet Charge® PEAK</t>
        </is>
      </c>
      <c r="D1525" s="0" t="inlineStr">
        <is>
          <t xml:space="preserve">20л, 50/50</t>
        </is>
      </c>
      <c r="E1525" s="4">
        <v>4550</v>
      </c>
      <c r="F1525" s="5">
        <v>228</v>
      </c>
      <c r="G1525" s="0" t="inlineStr">
        <is>
          <t xml:space="preserve">В наличии</t>
        </is>
      </c>
      <c r="I1525" s="8">
        <v>15</v>
      </c>
      <c r="J1525" s="7" t="str">
        <f>HYPERLINK("https://klvmarket.ru/catalog/okhlazhdayushchie_zhidkosti/antifrizy/fleet-charge/?oid=1003","открыть")</f>
        <v>открыть</v>
      </c>
    </row>
    <row r="1526">
      <c r="A1526" s="0" t="inlineStr">
        <is>
          <t xml:space="preserve">Охлаждающие жидкости › Теплоносители</t>
        </is>
      </c>
      <c r="B1526" s="0" t="inlineStr">
        <is>
          <t xml:space="preserve">ГлавСмаз</t>
        </is>
      </c>
      <c r="C1526" s="0" t="inlineStr">
        <is>
          <t xml:space="preserve">Теплоноситель 65 ГлавСмаз 20 кг</t>
        </is>
      </c>
      <c r="D1526" s="0" t="inlineStr">
        <is>
          <t xml:space="preserve">20кг</t>
        </is>
      </c>
      <c r="E1526" s="2" t="inlineStr">
        <is>
          <t xml:space="preserve">по запросу</t>
        </is>
      </c>
      <c r="G1526" s="0" t="inlineStr">
        <is>
          <t xml:space="preserve">По запросу</t>
        </is>
      </c>
      <c r="J1526" s="7" t="str">
        <f>HYPERLINK("https://klvmarket.ru/catalog/okhlazhdayushchie_zhidkosti/teplonositel/teplonositel_65_glavsmaz_20_kg/?oid=2375","открыть")</f>
        <v>открыть</v>
      </c>
    </row>
    <row r="1527">
      <c r="A1527" s="0" t="inlineStr">
        <is>
          <t xml:space="preserve">Охлаждающие жидкости › Теплоносители</t>
        </is>
      </c>
      <c r="B1527" s="0" t="inlineStr">
        <is>
          <t xml:space="preserve">ГлавСмаз</t>
        </is>
      </c>
      <c r="C1527" s="0" t="inlineStr">
        <is>
          <t xml:space="preserve">Теплоноситель 65 ГлавСмаз 20 кг</t>
        </is>
      </c>
      <c r="D1527" s="0" t="inlineStr">
        <is>
          <t xml:space="preserve">220кг</t>
        </is>
      </c>
      <c r="E1527" s="2" t="inlineStr">
        <is>
          <t xml:space="preserve">по запросу</t>
        </is>
      </c>
      <c r="G1527" s="0" t="inlineStr">
        <is>
          <t xml:space="preserve">По запросу</t>
        </is>
      </c>
      <c r="J1527" s="7" t="str">
        <f>HYPERLINK("https://klvmarket.ru/catalog/okhlazhdayushchie_zhidkosti/teplonositel/teplonositel_65_glavsmaz_20_kg/?oid=2374","открыть")</f>
        <v>открыть</v>
      </c>
    </row>
    <row r="1528">
      <c r="A1528" s="0" t="inlineStr">
        <is>
          <t xml:space="preserve">Охлаждающие жидкости › Тосолы</t>
        </is>
      </c>
      <c r="B1528" s="0" t="inlineStr">
        <is>
          <t xml:space="preserve">Лукойл</t>
        </is>
      </c>
      <c r="C1528" s="0" t="inlineStr">
        <is>
          <t xml:space="preserve">Антифриз ЛУКОЙЛ ТОСОЛ СУПЕР А40</t>
        </is>
      </c>
      <c r="D1528" s="0" t="inlineStr">
        <is>
          <t xml:space="preserve">1кг</t>
        </is>
      </c>
      <c r="E1528" s="2" t="inlineStr">
        <is>
          <t xml:space="preserve">по запросу</t>
        </is>
      </c>
      <c r="G1528" s="0" t="inlineStr">
        <is>
          <t xml:space="preserve">В наличии</t>
        </is>
      </c>
      <c r="J1528" s="7" t="str">
        <f>HYPERLINK("https://klvmarket.ru/catalog/okhlazhdayushchie_zhidkosti/tosoly/super-a40/?oid=1870","открыть")</f>
        <v>открыть</v>
      </c>
    </row>
    <row r="1529">
      <c r="A1529" s="0" t="inlineStr">
        <is>
          <t xml:space="preserve">Охлаждающие жидкости › Тосолы</t>
        </is>
      </c>
      <c r="B1529" s="0" t="inlineStr">
        <is>
          <t xml:space="preserve">Лукойл</t>
        </is>
      </c>
      <c r="C1529" s="0" t="inlineStr">
        <is>
          <t xml:space="preserve">Антифриз ЛУКОЙЛ ТОСОЛ СУПЕР А40</t>
        </is>
      </c>
      <c r="D1529" s="0" t="inlineStr">
        <is>
          <t xml:space="preserve">5кг</t>
        </is>
      </c>
      <c r="E1529" s="2" t="inlineStr">
        <is>
          <t xml:space="preserve">по запросу</t>
        </is>
      </c>
      <c r="G1529" s="0" t="inlineStr">
        <is>
          <t xml:space="preserve">По запросу</t>
        </is>
      </c>
      <c r="J1529" s="7" t="str">
        <f>HYPERLINK("https://klvmarket.ru/catalog/okhlazhdayushchie_zhidkosti/tosoly/super-a40/?oid=1017","открыть")</f>
        <v>открыть</v>
      </c>
    </row>
    <row r="1530">
      <c r="A1530" s="0" t="inlineStr">
        <is>
          <t xml:space="preserve">Охлаждающие жидкости › Тосолы</t>
        </is>
      </c>
      <c r="B1530" s="0" t="inlineStr">
        <is>
          <t xml:space="preserve">Лукойл</t>
        </is>
      </c>
      <c r="C1530" s="0" t="inlineStr">
        <is>
          <t xml:space="preserve">Антифриз ЛУКОЙЛ ТОСОЛ СУПЕР А40</t>
        </is>
      </c>
      <c r="D1530" s="0" t="inlineStr">
        <is>
          <t xml:space="preserve">10кг</t>
        </is>
      </c>
      <c r="E1530" s="2" t="inlineStr">
        <is>
          <t xml:space="preserve">по запросу</t>
        </is>
      </c>
      <c r="G1530" s="0" t="inlineStr">
        <is>
          <t xml:space="preserve">По запросу</t>
        </is>
      </c>
      <c r="J1530" s="7" t="str">
        <f>HYPERLINK("https://klvmarket.ru/catalog/okhlazhdayushchie_zhidkosti/tosoly/super-a40/?oid=1018","открыть")</f>
        <v>открыть</v>
      </c>
    </row>
    <row r="1531">
      <c r="A1531" s="0" t="inlineStr">
        <is>
          <t xml:space="preserve">Охлаждающие жидкости › Тосолы</t>
        </is>
      </c>
      <c r="B1531" s="0" t="inlineStr">
        <is>
          <t xml:space="preserve">Лукойл</t>
        </is>
      </c>
      <c r="C1531" s="0" t="inlineStr">
        <is>
          <t xml:space="preserve">Антифриз ЛУКОЙЛ ТОСОЛ СУПЕР А40</t>
        </is>
      </c>
      <c r="D1531" s="0" t="inlineStr">
        <is>
          <t xml:space="preserve">220кг</t>
        </is>
      </c>
      <c r="E1531" s="2" t="inlineStr">
        <is>
          <t xml:space="preserve">по запросу</t>
        </is>
      </c>
      <c r="G1531" s="0" t="inlineStr">
        <is>
          <t xml:space="preserve">По запросу</t>
        </is>
      </c>
      <c r="J1531" s="7" t="str">
        <f>HYPERLINK("https://klvmarket.ru/catalog/okhlazhdayushchie_zhidkosti/tosoly/super-a40/?oid=1019","открыть")</f>
        <v>открыть</v>
      </c>
    </row>
    <row r="1532">
      <c r="A1532" s="0" t="inlineStr">
        <is>
          <t xml:space="preserve">Охлаждающие жидкости › Тосолы</t>
        </is>
      </c>
      <c r="B1532" s="0" t="inlineStr">
        <is>
          <t xml:space="preserve">ГлавСмаз</t>
        </is>
      </c>
      <c r="C1532" s="0" t="inlineStr">
        <is>
          <t xml:space="preserve">Тосол А-40 ГлавСмаз™</t>
        </is>
      </c>
      <c r="D1532" s="0" t="inlineStr">
        <is>
          <t xml:space="preserve">220кг</t>
        </is>
      </c>
      <c r="E1532" s="4">
        <v>19400</v>
      </c>
      <c r="F1532" s="6">
        <v>88</v>
      </c>
      <c r="G1532" s="0" t="inlineStr">
        <is>
          <t xml:space="preserve">Под заказ</t>
        </is>
      </c>
      <c r="I1532" s="8">
        <v>20</v>
      </c>
      <c r="J1532" s="7" t="str">
        <f>HYPERLINK("https://klvmarket.ru/catalog/okhlazhdayushchie_zhidkosti/tosoly/a-40md/?oid=1860","открыть")</f>
        <v>открыть</v>
      </c>
    </row>
    <row r="1533">
      <c r="A1533" s="0" t="inlineStr">
        <is>
          <t xml:space="preserve">Охлаждающие жидкости › Тосолы</t>
        </is>
      </c>
      <c r="B1533" s="0" t="inlineStr">
        <is>
          <t xml:space="preserve">ГлавСмаз</t>
        </is>
      </c>
      <c r="C1533" s="0" t="inlineStr">
        <is>
          <t xml:space="preserve">Тосол А-40 ГлавСмаз™</t>
        </is>
      </c>
      <c r="D1533" s="0" t="inlineStr">
        <is>
          <t xml:space="preserve">20л</t>
        </is>
      </c>
      <c r="E1533" s="4">
        <v>1800</v>
      </c>
      <c r="F1533" s="5">
        <v>90</v>
      </c>
      <c r="G1533" s="0" t="inlineStr">
        <is>
          <t xml:space="preserve">Под заказ</t>
        </is>
      </c>
      <c r="I1533" s="8">
        <v>100</v>
      </c>
      <c r="J1533" s="7" t="str">
        <f>HYPERLINK("https://klvmarket.ru/catalog/okhlazhdayushchie_zhidkosti/tosoly/a-40md/?oid=1861","открыть")</f>
        <v>открыть</v>
      </c>
    </row>
    <row r="1534">
      <c r="A1534" s="0" t="inlineStr">
        <is>
          <t xml:space="preserve">Охлаждающие жидкости › Тосолы</t>
        </is>
      </c>
      <c r="B1534" s="0" t="inlineStr">
        <is>
          <t xml:space="preserve">ГлавСмаз</t>
        </is>
      </c>
      <c r="C1534" s="0" t="inlineStr">
        <is>
          <t xml:space="preserve">Тосол А-65 ГлавСмаз</t>
        </is>
      </c>
      <c r="D1534" s="0" t="inlineStr">
        <is>
          <t xml:space="preserve">220кг</t>
        </is>
      </c>
      <c r="E1534" s="2" t="inlineStr">
        <is>
          <t xml:space="preserve">по запросу</t>
        </is>
      </c>
      <c r="G1534" s="0" t="inlineStr">
        <is>
          <t xml:space="preserve">Под заказ</t>
        </is>
      </c>
      <c r="I1534" s="8">
        <v>85</v>
      </c>
      <c r="J1534" s="7" t="str">
        <f>HYPERLINK("https://klvmarket.ru/catalog/okhlazhdayushchie_zhidkosti/tosoly/a-65md/?oid=1864","открыть")</f>
        <v>открыть</v>
      </c>
    </row>
    <row r="1535">
      <c r="A1535" s="0" t="inlineStr">
        <is>
          <t xml:space="preserve">Охлаждающие жидкости › Тосолы</t>
        </is>
      </c>
      <c r="B1535" s="0" t="inlineStr">
        <is>
          <t xml:space="preserve">ГлавСмаз</t>
        </is>
      </c>
      <c r="C1535" s="0" t="inlineStr">
        <is>
          <t xml:space="preserve">Тосол А-65 ГлавСмаз</t>
        </is>
      </c>
      <c r="D1535" s="0" t="inlineStr">
        <is>
          <t xml:space="preserve">20л</t>
        </is>
      </c>
      <c r="E1535" s="2" t="inlineStr">
        <is>
          <t xml:space="preserve">по запросу</t>
        </is>
      </c>
      <c r="G1535" s="0" t="inlineStr">
        <is>
          <t xml:space="preserve">Под заказ</t>
        </is>
      </c>
      <c r="I1535" s="8">
        <v>32</v>
      </c>
      <c r="J1535" s="7" t="str">
        <f>HYPERLINK("https://klvmarket.ru/catalog/okhlazhdayushchie_zhidkosti/tosoly/a-65md/?oid=1868","открыть")</f>
        <v>открыть</v>
      </c>
    </row>
    <row r="1536">
      <c r="A1536" s="0" t="inlineStr">
        <is>
          <t xml:space="preserve">Охлаждающие жидкости › Тосолы</t>
        </is>
      </c>
      <c r="B1536" s="0" t="inlineStr">
        <is>
          <t xml:space="preserve">Лукойл</t>
        </is>
      </c>
      <c r="C1536" s="0" t="inlineStr">
        <is>
          <t xml:space="preserve">Тосол Супер А65 Лукойл</t>
        </is>
      </c>
      <c r="D1536" s="0" t="inlineStr">
        <is>
          <t xml:space="preserve">5кг</t>
        </is>
      </c>
      <c r="E1536" s="2" t="inlineStr">
        <is>
          <t xml:space="preserve">по запросу</t>
        </is>
      </c>
      <c r="G1536" s="0" t="inlineStr">
        <is>
          <t xml:space="preserve">По запросу</t>
        </is>
      </c>
      <c r="J1536" s="7" t="str">
        <f>HYPERLINK("https://klvmarket.ru/catalog/okhlazhdayushchie_zhidkosti/tosoly/super-a65/?oid=1020","открыть")</f>
        <v>открыть</v>
      </c>
    </row>
    <row r="1537">
      <c r="A1537" s="0" t="inlineStr">
        <is>
          <t xml:space="preserve">Охлаждающие жидкости › Тосолы</t>
        </is>
      </c>
      <c r="B1537" s="0" t="inlineStr">
        <is>
          <t xml:space="preserve">Лукойл</t>
        </is>
      </c>
      <c r="C1537" s="0" t="inlineStr">
        <is>
          <t xml:space="preserve">Тосол Супер А65 Лукойл</t>
        </is>
      </c>
      <c r="D1537" s="0" t="inlineStr">
        <is>
          <t xml:space="preserve">220кг</t>
        </is>
      </c>
      <c r="E1537" s="2" t="inlineStr">
        <is>
          <t xml:space="preserve">по запросу</t>
        </is>
      </c>
      <c r="G1537" s="0" t="inlineStr">
        <is>
          <t xml:space="preserve">По запросу</t>
        </is>
      </c>
      <c r="J1537" s="7" t="str">
        <f>HYPERLINK("https://klvmarket.ru/catalog/okhlazhdayushchie_zhidkosti/tosoly/super-a65/?oid=1021","открыть")</f>
        <v>открыть</v>
      </c>
    </row>
    <row r="1538">
      <c r="A1538" s="0" t="inlineStr">
        <is>
          <t xml:space="preserve">Автохимия</t>
        </is>
      </c>
      <c r="B1538" s="0" t="inlineStr">
        <is>
          <t xml:space="preserve">PEAK</t>
        </is>
      </c>
      <c r="C1538" s="0" t="inlineStr">
        <is>
          <t xml:space="preserve">Жидкость для гидроусилителя рулевого управления Power Steering Fluid PEAK®</t>
        </is>
      </c>
      <c r="D1538" s="0" t="inlineStr">
        <is>
          <t xml:space="preserve">0,946л</t>
        </is>
      </c>
      <c r="E1538" s="2" t="inlineStr">
        <is>
          <t xml:space="preserve">по запросу</t>
        </is>
      </c>
      <c r="G1538" s="0" t="inlineStr">
        <is>
          <t xml:space="preserve">По запросу</t>
        </is>
      </c>
      <c r="J1538" s="7" t="str">
        <f>HYPERLINK("https://klvmarket.ru/catalog/avtokhimiya/zhidkost_dlya_gidrousilitelya_rulevogo_upravleniya_power_steering_fluid_peak_/?oid=2063","открыть")</f>
        <v>открыть</v>
      </c>
    </row>
    <row r="1539">
      <c r="A1539" s="0" t="inlineStr">
        <is>
          <t xml:space="preserve">Автохимия</t>
        </is>
      </c>
      <c r="B1539" s="0" t="inlineStr">
        <is>
          <t xml:space="preserve">RINKAI</t>
        </is>
      </c>
      <c r="C1539" s="0" t="inlineStr">
        <is>
          <t xml:space="preserve">Смазка аэрозольная (жидкий ключ) Rinkai Liquid Wrench</t>
        </is>
      </c>
      <c r="D1539" s="0" t="inlineStr">
        <is>
          <t xml:space="preserve">400мл</t>
        </is>
      </c>
      <c r="E1539" s="4">
        <v>350</v>
      </c>
      <c r="F1539" s="5">
        <v>875</v>
      </c>
      <c r="G1539" s="0" t="inlineStr">
        <is>
          <t xml:space="preserve">В наличии</t>
        </is>
      </c>
      <c r="H1539" s="8">
        <v>108</v>
      </c>
      <c r="J1539" s="7" t="str">
        <f>HYPERLINK("https://klvmarket.ru/catalog/avtokhimiya/smazka_aerozolnaya_zhidkiy_klyuch_rinkai_liquid_wrench/?oid=4211","открыть")</f>
        <v>открыть</v>
      </c>
    </row>
    <row r="1540">
      <c r="A1540" s="0" t="inlineStr">
        <is>
          <t xml:space="preserve">Автохимия › Антифриз для тормозных систем</t>
        </is>
      </c>
      <c r="B1540" s="0" t="inlineStr">
        <is>
          <t xml:space="preserve">PEAK</t>
        </is>
      </c>
      <c r="C1540" s="0" t="inlineStr">
        <is>
          <t xml:space="preserve">Антифриз для тормозных систем AIRBRAKE ANTIFREEZE PEAK®</t>
        </is>
      </c>
      <c r="D1540" s="0" t="inlineStr">
        <is>
          <t xml:space="preserve">1000мл</t>
        </is>
      </c>
      <c r="E1540" s="4">
        <v>800</v>
      </c>
      <c r="G1540" s="0" t="inlineStr">
        <is>
          <t xml:space="preserve">В наличии</t>
        </is>
      </c>
      <c r="H1540" s="8">
        <v>36</v>
      </c>
      <c r="I1540" s="8">
        <v>100</v>
      </c>
      <c r="J1540" s="7" t="str">
        <f>HYPERLINK("https://klvmarket.ru/catalog/avtokhimiya/antifriz-dlya-tormoznykh-sistem/airbrake-antifreeze/?oid=1040","открыть")</f>
        <v>открыть</v>
      </c>
    </row>
    <row r="1541">
      <c r="A1541" s="0" t="inlineStr">
        <is>
          <t xml:space="preserve">Автохимия › Мочевина</t>
        </is>
      </c>
      <c r="B1541" s="0" t="inlineStr">
        <is>
          <t xml:space="preserve">ЕвроХим</t>
        </is>
      </c>
      <c r="C1541" s="0" t="inlineStr">
        <is>
          <t xml:space="preserve">Восстановитель оксида азота AUS 32 AdBlue®</t>
        </is>
      </c>
      <c r="D1541" s="0" t="inlineStr">
        <is>
          <t xml:space="preserve">20л, Канистра п/э 20л</t>
        </is>
      </c>
      <c r="E1541" s="2" t="inlineStr">
        <is>
          <t xml:space="preserve">по запросу</t>
        </is>
      </c>
      <c r="G1541" s="0" t="inlineStr">
        <is>
          <t xml:space="preserve">По запросу</t>
        </is>
      </c>
      <c r="J1541" s="7" t="str">
        <f>HYPERLINK("https://klvmarket.ru/catalog/avtokhimiya/mochevina/vosstanovitel_oksida_azota_aus_32_adblue_/?oid=1035","открыть")</f>
        <v>открыть</v>
      </c>
    </row>
    <row r="1542">
      <c r="A1542" s="0" t="inlineStr">
        <is>
          <t xml:space="preserve">Автохимия › Мочевина</t>
        </is>
      </c>
      <c r="B1542" s="0" t="inlineStr">
        <is>
          <t xml:space="preserve">ЕвроХим</t>
        </is>
      </c>
      <c r="C1542" s="0" t="inlineStr">
        <is>
          <t xml:space="preserve">Восстановитель оксида азота AUS 32 AdBlue®</t>
        </is>
      </c>
      <c r="D1542" s="0" t="inlineStr">
        <is>
          <t xml:space="preserve">1000л, Куб 1000л</t>
        </is>
      </c>
      <c r="E1542" s="2" t="inlineStr">
        <is>
          <t xml:space="preserve">по запросу</t>
        </is>
      </c>
      <c r="G1542" s="0" t="inlineStr">
        <is>
          <t xml:space="preserve">По запросу</t>
        </is>
      </c>
      <c r="J1542" s="7" t="str">
        <f>HYPERLINK("https://klvmarket.ru/catalog/avtokhimiya/mochevina/vosstanovitel_oksida_azota_aus_32_adblue_/?oid=2430","открыть")</f>
        <v>открыть</v>
      </c>
    </row>
    <row r="1543">
      <c r="A1543" s="0" t="inlineStr">
        <is>
          <t xml:space="preserve">Автохимия › Мочевина</t>
        </is>
      </c>
      <c r="B1543" s="0" t="inlineStr">
        <is>
          <t xml:space="preserve">PEAK</t>
        </is>
      </c>
      <c r="C1543" s="0" t="inlineStr">
        <is>
          <t xml:space="preserve">Жидкость для очистки дизельных выхлопных газов BlueMAX PEAK</t>
        </is>
      </c>
      <c r="D1543" s="0" t="inlineStr">
        <is>
          <t xml:space="preserve">20л, Канистра п/э 20л</t>
        </is>
      </c>
      <c r="E1543" s="2" t="inlineStr">
        <is>
          <t xml:space="preserve">по запросу</t>
        </is>
      </c>
      <c r="G1543" s="0" t="inlineStr">
        <is>
          <t xml:space="preserve">В наличии</t>
        </is>
      </c>
      <c r="J1543" s="7" t="str">
        <f>HYPERLINK("https://klvmarket.ru/catalog/avtokhimiya/mochevina/adblue/?oid=1879","открыть")</f>
        <v>открыть</v>
      </c>
    </row>
    <row r="1544">
      <c r="A1544" s="0" t="inlineStr">
        <is>
          <t xml:space="preserve">Автохимия › Мочевина</t>
        </is>
      </c>
      <c r="B1544" s="0" t="inlineStr">
        <is>
          <t xml:space="preserve">PEAK</t>
        </is>
      </c>
      <c r="C1544" s="0" t="inlineStr">
        <is>
          <t xml:space="preserve">Жидкость для очистки дизельных выхлопных газов BlueMAX PEAK</t>
        </is>
      </c>
      <c r="D1544" s="0" t="inlineStr">
        <is>
          <t xml:space="preserve">1000л, Куб 1000л</t>
        </is>
      </c>
      <c r="E1544" s="2" t="inlineStr">
        <is>
          <t xml:space="preserve">по запросу</t>
        </is>
      </c>
      <c r="G1544" s="0" t="inlineStr">
        <is>
          <t xml:space="preserve">Под заказ</t>
        </is>
      </c>
      <c r="J1544" s="7" t="str">
        <f>HYPERLINK("https://klvmarket.ru/catalog/avtokhimiya/mochevina/adblue/?oid=2431","открыть")</f>
        <v>открыть</v>
      </c>
    </row>
    <row r="1545">
      <c r="A1545" s="0" t="inlineStr">
        <is>
          <t xml:space="preserve">Автохимия › Очистители</t>
        </is>
      </c>
      <c r="B1545" s="0" t="inlineStr">
        <is>
          <t xml:space="preserve">OTS</t>
        </is>
      </c>
      <c r="C1545" s="0" t="inlineStr">
        <is>
          <t xml:space="preserve">OTS Radiator Cleaner Очиститель системы охлаждения / печки / радиатора (концентрат)</t>
        </is>
      </c>
      <c r="D1545" s="0" t="inlineStr">
        <is>
          <t xml:space="preserve">1л</t>
        </is>
      </c>
      <c r="E1545" s="4">
        <v>800</v>
      </c>
      <c r="F1545" s="5">
        <v>800</v>
      </c>
      <c r="G1545" s="0" t="inlineStr">
        <is>
          <t xml:space="preserve">В наличии</t>
        </is>
      </c>
      <c r="I1545" s="8">
        <v>210</v>
      </c>
      <c r="J1545" s="7" t="str">
        <f>HYPERLINK("https://klvmarket.ru/catalog/avtokhimiya/ochistiteli/zhidkost_dlya_promyvki_radiatora_ots_radiator_cleaner_ochistitel_sistemy_okhlazhdeniya_pechki_radiat/?oid=4213","открыть")</f>
        <v>открыть</v>
      </c>
    </row>
    <row r="1546">
      <c r="A1546" s="0" t="inlineStr">
        <is>
          <t xml:space="preserve">Автохимия › Очистители</t>
        </is>
      </c>
      <c r="B1546" s="0" t="inlineStr">
        <is>
          <t xml:space="preserve">OTS</t>
        </is>
      </c>
      <c r="C1546" s="0" t="inlineStr">
        <is>
          <t xml:space="preserve">OTS Radiator Cleaner Очиститель системы охлаждения / печки / радиатора (концентрат)</t>
        </is>
      </c>
      <c r="D1546" s="0" t="inlineStr">
        <is>
          <t xml:space="preserve">10л</t>
        </is>
      </c>
      <c r="E1546" s="4">
        <v>4450</v>
      </c>
      <c r="F1546" s="5">
        <v>445</v>
      </c>
      <c r="G1546" s="0" t="inlineStr">
        <is>
          <t xml:space="preserve">В наличии</t>
        </is>
      </c>
      <c r="I1546" s="8">
        <v>95</v>
      </c>
      <c r="J1546" s="7" t="str">
        <f>HYPERLINK("https://klvmarket.ru/catalog/avtokhimiya/ochistiteli/zhidkost_dlya_promyvki_radiatora_ots_radiator_cleaner_ochistitel_sistemy_okhlazhdeniya_pechki_radiat/?oid=4214","открыть")</f>
        <v>открыть</v>
      </c>
    </row>
    <row r="1547">
      <c r="A1547" s="0" t="inlineStr">
        <is>
          <t xml:space="preserve">Автохимия › Очистители</t>
        </is>
      </c>
      <c r="B1547" s="0" t="inlineStr">
        <is>
          <t xml:space="preserve">OTS</t>
        </is>
      </c>
      <c r="C1547" s="0" t="inlineStr">
        <is>
          <t xml:space="preserve">OTS Radiator ProFlushing Fluid, 10л (готовый раствор промывочной жидкости - вода+5% очистителя)</t>
        </is>
      </c>
      <c r="E1547" s="4">
        <v>1500</v>
      </c>
      <c r="G1547" s="0" t="inlineStr">
        <is>
          <t xml:space="preserve">В наличии</t>
        </is>
      </c>
      <c r="I1547" s="8">
        <v>135</v>
      </c>
      <c r="J1547" s="7" t="str">
        <f>HYPERLINK("https://klvmarket.ru/catalog/avtokhimiya/ochistiteli/ots_radiator_proflushing_fluid_10l_gotovyy_rastvor_promyvochnoy_zhidkosti_voda_5_ochistitelya/?oid=4216","открыть")</f>
        <v>открыть</v>
      </c>
    </row>
    <row r="1548">
      <c r="A1548" s="0" t="inlineStr">
        <is>
          <t xml:space="preserve">Автохимия › Средства по уходу за автомобилем</t>
        </is>
      </c>
      <c r="B1548" s="0" t="inlineStr">
        <is>
          <t xml:space="preserve">AVS</t>
        </is>
      </c>
      <c r="C1548" s="0" t="inlineStr">
        <is>
          <t xml:space="preserve">Быстрый старт AVS AVK-161 аэрозоль A78558S</t>
        </is>
      </c>
      <c r="D1548" s="0" t="inlineStr">
        <is>
          <t xml:space="preserve">335мл</t>
        </is>
      </c>
      <c r="E1548" s="4">
        <v>300</v>
      </c>
      <c r="F1548" s="5">
        <v>896</v>
      </c>
      <c r="G1548" s="0" t="inlineStr">
        <is>
          <t xml:space="preserve">В наличии</t>
        </is>
      </c>
      <c r="H1548" s="8">
        <v>30</v>
      </c>
      <c r="J1548" s="7" t="str">
        <f>HYPERLINK("https://klvmarket.ru/catalog/avtokhimiya/sredstva-po-ukhodu-za-avtomobilem/bystryy_start_avs_avk_161_aerozol_a78558s/?oid=3481","открыть")</f>
        <v>открыть</v>
      </c>
    </row>
    <row r="1549">
      <c r="A1549" s="0" t="inlineStr">
        <is>
          <t xml:space="preserve">Автохимия › Средства по уходу за автомобилем</t>
        </is>
      </c>
      <c r="B1549" s="0" t="inlineStr">
        <is>
          <t xml:space="preserve">PEAK</t>
        </is>
      </c>
      <c r="C1549" s="0" t="inlineStr">
        <is>
          <t xml:space="preserve">Жидкий ключ Лавр .</t>
        </is>
      </c>
      <c r="D1549" s="0" t="inlineStr">
        <is>
          <t xml:space="preserve">200мл, 200мл</t>
        </is>
      </c>
      <c r="E1549" s="2" t="inlineStr">
        <is>
          <t xml:space="preserve">по запросу</t>
        </is>
      </c>
      <c r="G1549" s="0" t="inlineStr">
        <is>
          <t xml:space="preserve">В наличии</t>
        </is>
      </c>
      <c r="H1549" s="8">
        <v>30</v>
      </c>
      <c r="J1549" s="7" t="str">
        <f>HYPERLINK("https://klvmarket.ru/catalog/avtokhimiya/sredstva-po-ukhodu-za-avtomobilem/osushitel_konditsioner_dlya_pnevmaticheskikh_sistem_i_tormozov_airbrake_antifreeze_peak/?oid=3959","открыть")</f>
        <v>открыть</v>
      </c>
    </row>
    <row r="1550">
      <c r="A1550" s="0" t="inlineStr">
        <is>
          <t xml:space="preserve">Автохимия › Средства по уходу за автомобилем</t>
        </is>
      </c>
      <c r="B1550" s="0" t="inlineStr">
        <is>
          <t xml:space="preserve">AVS</t>
        </is>
      </c>
      <c r="C1550" s="0" t="inlineStr">
        <is>
          <t xml:space="preserve">Клей холодная сварка универсальная 55 гр.AVS AVK-110</t>
        </is>
      </c>
      <c r="E1550" s="2" t="inlineStr">
        <is>
          <t xml:space="preserve">по запросу</t>
        </is>
      </c>
      <c r="G1550" s="0" t="inlineStr">
        <is>
          <t xml:space="preserve">В наличии</t>
        </is>
      </c>
      <c r="J1550" s="7" t="str">
        <f>HYPERLINK("https://klvmarket.ru/catalog/avtokhimiya/sredstva-po-ukhodu-za-avtomobilem/kley_kholodnaya_svarka_universalnaya_55_gr_avs_avk_110/?oid=2881","открыть")</f>
        <v>открыть</v>
      </c>
    </row>
    <row r="1551">
      <c r="A1551" s="0" t="inlineStr">
        <is>
          <t xml:space="preserve">Автохимия › Средства по уходу за автомобилем</t>
        </is>
      </c>
      <c r="B1551" s="0" t="inlineStr">
        <is>
          <t xml:space="preserve">PEAK</t>
        </is>
      </c>
      <c r="C1551" s="0" t="inlineStr">
        <is>
          <t xml:space="preserve">Средство для экстренного запуска двигателя Xtreme Start PEAK®</t>
        </is>
      </c>
      <c r="D1551" s="0" t="inlineStr">
        <is>
          <t xml:space="preserve">520мл</t>
        </is>
      </c>
      <c r="E1551" s="2" t="inlineStr">
        <is>
          <t xml:space="preserve">по запросу</t>
        </is>
      </c>
      <c r="G1551" s="0" t="inlineStr">
        <is>
          <t xml:space="preserve">В пути</t>
        </is>
      </c>
      <c r="J1551" s="7" t="str">
        <f>HYPERLINK("https://klvmarket.ru/catalog/avtokhimiya/sredstva-po-ukhodu-za-avtomobilem/sredstvo_dlya_bystrogo_zapuska_dvigatelya_xtreme_start_peak/?oid=2304","открыть")</f>
        <v>открыть</v>
      </c>
    </row>
    <row r="1552">
      <c r="A1552" s="0" t="inlineStr">
        <is>
          <t xml:space="preserve">Автохимия › Стеклоомывающая жидкость</t>
        </is>
      </c>
      <c r="B1552" s="0" t="inlineStr">
        <is>
          <t xml:space="preserve">PEAK</t>
        </is>
      </c>
      <c r="C1552" s="0" t="inlineStr">
        <is>
          <t xml:space="preserve">Стеклоомывающая жидкость PREMIUM Deicer PEAK</t>
        </is>
      </c>
      <c r="D1552" s="0" t="inlineStr">
        <is>
          <t xml:space="preserve">1л, -70</t>
        </is>
      </c>
      <c r="E1552" s="4">
        <v>200</v>
      </c>
      <c r="F1552" s="5">
        <v>200</v>
      </c>
      <c r="G1552" s="0" t="inlineStr">
        <is>
          <t xml:space="preserve">В пути</t>
        </is>
      </c>
      <c r="J1552" s="7" t="str">
        <f>HYPERLINK("https://klvmarket.ru/catalog/avtokhimiya/stekloomyvayushchaya-zhidkost/premium-deicer-/?oid=1721","открыть")</f>
        <v>открыть</v>
      </c>
    </row>
    <row r="1553">
      <c r="A1553" s="0" t="inlineStr">
        <is>
          <t xml:space="preserve">Автохимия › Стеклоомывающая жидкость</t>
        </is>
      </c>
      <c r="B1553" s="0" t="inlineStr">
        <is>
          <t xml:space="preserve">PEAK</t>
        </is>
      </c>
      <c r="C1553" s="0" t="inlineStr">
        <is>
          <t xml:space="preserve">Стеклоомывающая жидкость PREMIUM Deicer PEAK</t>
        </is>
      </c>
      <c r="D1553" s="0" t="inlineStr">
        <is>
          <t xml:space="preserve">3,78л, -20</t>
        </is>
      </c>
      <c r="E1553" s="4">
        <v>252</v>
      </c>
      <c r="F1553" s="5">
        <v>67</v>
      </c>
      <c r="G1553" s="0" t="inlineStr">
        <is>
          <t xml:space="preserve">В пути</t>
        </is>
      </c>
      <c r="J1553" s="7" t="str">
        <f>HYPERLINK("https://klvmarket.ru/catalog/avtokhimiya/stekloomyvayushchaya-zhidkost/premium-deicer-/?oid=1028","открыть")</f>
        <v>открыть</v>
      </c>
    </row>
    <row r="1554">
      <c r="A1554" s="0" t="inlineStr">
        <is>
          <t xml:space="preserve">Автохимия › Стеклоомывающая жидкость</t>
        </is>
      </c>
      <c r="B1554" s="0" t="inlineStr">
        <is>
          <t xml:space="preserve">PEAK</t>
        </is>
      </c>
      <c r="C1554" s="0" t="inlineStr">
        <is>
          <t xml:space="preserve">Стеклоомывающая жидкость PREMIUM Deicer PEAK</t>
        </is>
      </c>
      <c r="D1554" s="0" t="inlineStr">
        <is>
          <t xml:space="preserve">3,78л, -30</t>
        </is>
      </c>
      <c r="E1554" s="4">
        <v>347</v>
      </c>
      <c r="F1554" s="5">
        <v>92</v>
      </c>
      <c r="G1554" s="0" t="inlineStr">
        <is>
          <t xml:space="preserve">В пути</t>
        </is>
      </c>
      <c r="J1554" s="7" t="str">
        <f>HYPERLINK("https://klvmarket.ru/catalog/avtokhimiya/stekloomyvayushchaya-zhidkost/premium-deicer-/?oid=1029","открыть")</f>
        <v>открыть</v>
      </c>
    </row>
    <row r="1555">
      <c r="A1555" s="0" t="inlineStr">
        <is>
          <t xml:space="preserve">Автохимия › Стеклоомывающая жидкость</t>
        </is>
      </c>
      <c r="B1555" s="0" t="inlineStr">
        <is>
          <t xml:space="preserve">Лукойл</t>
        </is>
      </c>
      <c r="C1555" s="0" t="inlineStr">
        <is>
          <t xml:space="preserve">Стеклоомывающая жидкость Лукойл</t>
        </is>
      </c>
      <c r="D1555" s="0" t="inlineStr">
        <is>
          <t xml:space="preserve">5л, -20</t>
        </is>
      </c>
      <c r="E1555" s="4">
        <v>376</v>
      </c>
      <c r="F1555" s="5">
        <v>75</v>
      </c>
      <c r="G1555" s="0" t="inlineStr">
        <is>
          <t xml:space="preserve">В наличии</t>
        </is>
      </c>
      <c r="J1555" s="7" t="str">
        <f>HYPERLINK("https://klvmarket.ru/catalog/avtokhimiya/stekloomyvayushchaya-zhidkost/stekloomyvayushchaya-zhidkost-/?oid=1031","открыть")</f>
        <v>открыть</v>
      </c>
    </row>
    <row r="1556">
      <c r="A1556" s="0" t="inlineStr">
        <is>
          <t xml:space="preserve">Автохимия › Тормозная жидкость</t>
        </is>
      </c>
      <c r="B1556" s="0" t="inlineStr">
        <is>
          <t xml:space="preserve">PEAK</t>
        </is>
      </c>
      <c r="C1556" s="0" t="inlineStr">
        <is>
          <t xml:space="preserve">Тормозная жидкость Brake Fluid - Dot 4 PEAK</t>
        </is>
      </c>
      <c r="D1556" s="0" t="inlineStr">
        <is>
          <t xml:space="preserve">1000мл</t>
        </is>
      </c>
      <c r="E1556" s="2" t="inlineStr">
        <is>
          <t xml:space="preserve">по запросу</t>
        </is>
      </c>
      <c r="G1556" s="0" t="inlineStr">
        <is>
          <t xml:space="preserve">В наличии</t>
        </is>
      </c>
      <c r="J1556" s="7" t="str">
        <f>HYPERLINK("https://klvmarket.ru/catalog/avtokhimiya/tormoznye-zhidkosti/brake-fluid-dot-4/?oid=1036","открыть")</f>
        <v>открыть</v>
      </c>
    </row>
    <row r="1557">
      <c r="A1557" s="0" t="inlineStr">
        <is>
          <t xml:space="preserve">Автохимия › Тормозная жидкость</t>
        </is>
      </c>
      <c r="B1557" s="0" t="inlineStr">
        <is>
          <t xml:space="preserve">Лукойл</t>
        </is>
      </c>
      <c r="C1557" s="0" t="inlineStr">
        <is>
          <t xml:space="preserve">Тормозная жидкость DOT-4 класс 6 Лукойл</t>
        </is>
      </c>
      <c r="D1557" s="0" t="inlineStr">
        <is>
          <t xml:space="preserve">910г</t>
        </is>
      </c>
      <c r="E1557" s="4">
        <v>270</v>
      </c>
      <c r="F1557" s="6">
        <v>297</v>
      </c>
      <c r="G1557" s="0" t="inlineStr">
        <is>
          <t xml:space="preserve">В наличии</t>
        </is>
      </c>
      <c r="J1557" s="7" t="str">
        <f>HYPERLINK("https://klvmarket.ru/catalog/avtokhimiya/tormoznye-zhidkosti/tormoznaya_zhidkost_dot_4_klass_6_lukoyl/?oid=2961","открыть")</f>
        <v>открыть</v>
      </c>
    </row>
    <row r="1558">
      <c r="A1558" s="0" t="inlineStr">
        <is>
          <t xml:space="preserve">Автохимия › Тормозная жидкость</t>
        </is>
      </c>
      <c r="B1558" s="0" t="inlineStr">
        <is>
          <t xml:space="preserve">Лукойл</t>
        </is>
      </c>
      <c r="C1558" s="0" t="inlineStr">
        <is>
          <t xml:space="preserve">Тормозная жидкость DOT-4 Лукойл</t>
        </is>
      </c>
      <c r="D1558" s="0" t="inlineStr">
        <is>
          <t xml:space="preserve">455г</t>
        </is>
      </c>
      <c r="E1558" s="4">
        <v>150</v>
      </c>
      <c r="F1558" s="6">
        <v>330</v>
      </c>
      <c r="G1558" s="0" t="inlineStr">
        <is>
          <t xml:space="preserve">Нет в наличии</t>
        </is>
      </c>
      <c r="J1558" s="7" t="str">
        <f>HYPERLINK("https://klvmarket.ru/catalog/avtokhimiya/tormoznye-zhidkosti/dot-4/?oid=1037","открыть")</f>
        <v>открыть</v>
      </c>
    </row>
    <row r="1559">
      <c r="A1559" s="0" t="inlineStr">
        <is>
          <t xml:space="preserve">Автохимия › Тормозная жидкость</t>
        </is>
      </c>
      <c r="B1559" s="0" t="inlineStr">
        <is>
          <t xml:space="preserve">Лукойл</t>
        </is>
      </c>
      <c r="C1559" s="0" t="inlineStr">
        <is>
          <t xml:space="preserve">Тормозная жидкость DOT-4 Лукойл</t>
        </is>
      </c>
      <c r="D1559" s="0" t="inlineStr">
        <is>
          <t xml:space="preserve">910г</t>
        </is>
      </c>
      <c r="E1559" s="4">
        <v>280</v>
      </c>
      <c r="F1559" s="6">
        <v>308</v>
      </c>
      <c r="G1559" s="0" t="inlineStr">
        <is>
          <t xml:space="preserve">Нет в наличии</t>
        </is>
      </c>
      <c r="J1559" s="7" t="str">
        <f>HYPERLINK("https://klvmarket.ru/catalog/avtokhimiya/tormoznye-zhidkosti/dot-4/?oid=1039","открыть")</f>
        <v>открыть</v>
      </c>
    </row>
    <row r="1560">
      <c r="A1560" s="0" t="inlineStr">
        <is>
          <t xml:space="preserve">Автохимия › Электролиты</t>
        </is>
      </c>
      <c r="C1560" s="0" t="inlineStr">
        <is>
          <t xml:space="preserve">Электролит кислотный</t>
        </is>
      </c>
      <c r="D1560" s="0" t="inlineStr">
        <is>
          <t xml:space="preserve">5л, 1,29</t>
        </is>
      </c>
      <c r="E1560" s="2" t="inlineStr">
        <is>
          <t xml:space="preserve">по запросу</t>
        </is>
      </c>
      <c r="G1560" s="0" t="inlineStr">
        <is>
          <t xml:space="preserve">По запросу</t>
        </is>
      </c>
      <c r="J1560" s="7" t="str">
        <f>HYPERLINK("https://klvmarket.ru/catalog/avtokhimiya/elektrolity/elektrolit/?oid=2883","открыть")</f>
        <v>открыть</v>
      </c>
    </row>
    <row r="1561">
      <c r="A1561" s="0" t="inlineStr">
        <is>
          <t xml:space="preserve">Автохимия › Электролиты</t>
        </is>
      </c>
      <c r="C1561" s="0" t="inlineStr">
        <is>
          <t xml:space="preserve">Электролит кислотный</t>
        </is>
      </c>
      <c r="D1561" s="0" t="inlineStr">
        <is>
          <t xml:space="preserve">10л, 1,29</t>
        </is>
      </c>
      <c r="E1561" s="2" t="inlineStr">
        <is>
          <t xml:space="preserve">по запросу</t>
        </is>
      </c>
      <c r="G1561" s="0" t="inlineStr">
        <is>
          <t xml:space="preserve">По запросу</t>
        </is>
      </c>
      <c r="J1561" s="7" t="str">
        <f>HYPERLINK("https://klvmarket.ru/catalog/avtokhimiya/elektrolity/elektrolit/?oid=1041","открыть")</f>
        <v>открыть</v>
      </c>
    </row>
    <row r="1562">
      <c r="A1562" s="0" t="inlineStr">
        <is>
          <t xml:space="preserve">Автохимия › Электролиты</t>
        </is>
      </c>
      <c r="C1562" s="0" t="inlineStr">
        <is>
          <t xml:space="preserve">Электролит кислотный</t>
        </is>
      </c>
      <c r="D1562" s="0" t="inlineStr">
        <is>
          <t xml:space="preserve">20л, Канистра п/э 20л, 1,29</t>
        </is>
      </c>
      <c r="E1562" s="2" t="inlineStr">
        <is>
          <t xml:space="preserve">по запросу</t>
        </is>
      </c>
      <c r="G1562" s="0" t="inlineStr">
        <is>
          <t xml:space="preserve">По запросу</t>
        </is>
      </c>
      <c r="J1562" s="7" t="str">
        <f>HYPERLINK("https://klvmarket.ru/catalog/avtokhimiya/elektrolity/elektrolit/?oid=2882","открыть")</f>
        <v>открыть</v>
      </c>
    </row>
    <row r="1563">
      <c r="A1563" s="0" t="inlineStr">
        <is>
          <t xml:space="preserve">Аккумуляторы - АКБ</t>
        </is>
      </c>
      <c r="B1563" s="0" t="inlineStr">
        <is>
          <t xml:space="preserve">FQ</t>
        </is>
      </c>
      <c r="C1563" s="0" t="inlineStr">
        <is>
          <t xml:space="preserve">Аккумуляторная батарея 100Ah 115D31L FQ</t>
        </is>
      </c>
      <c r="E1563" s="2" t="inlineStr">
        <is>
          <t xml:space="preserve">по запросу</t>
        </is>
      </c>
      <c r="G1563" s="0" t="inlineStr">
        <is>
          <t xml:space="preserve">По запросу</t>
        </is>
      </c>
      <c r="J1563" s="7" t="str">
        <f>HYPERLINK("https://klvmarket.ru/catalog/akkumulyatory-akb/akkumulyatornaya_batareya_100ah_115d31l_fq/","открыть")</f>
        <v>открыть</v>
      </c>
    </row>
    <row r="1564">
      <c r="A1564" s="0" t="inlineStr">
        <is>
          <t xml:space="preserve">Аккумуляторы - АКБ</t>
        </is>
      </c>
      <c r="B1564" s="0" t="inlineStr">
        <is>
          <t xml:space="preserve">FQ</t>
        </is>
      </c>
      <c r="C1564" s="0" t="inlineStr">
        <is>
          <t xml:space="preserve">Аккумуляторная батарея 100Ah 115D31R FQ</t>
        </is>
      </c>
      <c r="E1564" s="2" t="inlineStr">
        <is>
          <t xml:space="preserve">по запросу</t>
        </is>
      </c>
      <c r="G1564" s="0" t="inlineStr">
        <is>
          <t xml:space="preserve">По запросу</t>
        </is>
      </c>
      <c r="J1564" s="7" t="str">
        <f>HYPERLINK("https://klvmarket.ru/catalog/akkumulyatory-akb/akkumulyatornaya_batareya_100ah_115d31r_fq/","открыть")</f>
        <v>открыть</v>
      </c>
    </row>
    <row r="1565">
      <c r="A1565" s="0" t="inlineStr">
        <is>
          <t xml:space="preserve">Аккумуляторы - АКБ</t>
        </is>
      </c>
      <c r="B1565" s="0" t="inlineStr">
        <is>
          <t xml:space="preserve">FQ</t>
        </is>
      </c>
      <c r="C1565" s="0" t="inlineStr">
        <is>
          <t xml:space="preserve">Аккумуляторная батарея 100Ah 125D31L</t>
        </is>
      </c>
      <c r="E1565" s="2" t="inlineStr">
        <is>
          <t xml:space="preserve">по запросу</t>
        </is>
      </c>
      <c r="G1565" s="0" t="inlineStr">
        <is>
          <t xml:space="preserve">В наличии</t>
        </is>
      </c>
      <c r="J1565" s="7" t="str">
        <f>HYPERLINK("https://klvmarket.ru/catalog/akkumulyatory-akb/akkumulyatornaya_batareya_100ah_125d31l/","открыть")</f>
        <v>открыть</v>
      </c>
    </row>
    <row r="1566">
      <c r="A1566" s="0" t="inlineStr">
        <is>
          <t xml:space="preserve">Аккумуляторы - АКБ</t>
        </is>
      </c>
      <c r="B1566" s="0" t="inlineStr">
        <is>
          <t xml:space="preserve">FQ</t>
        </is>
      </c>
      <c r="C1566" s="0" t="inlineStr">
        <is>
          <t xml:space="preserve">Аккумуляторная батарея 100Ah 125D31R</t>
        </is>
      </c>
      <c r="E1566" s="2" t="inlineStr">
        <is>
          <t xml:space="preserve">по запросу</t>
        </is>
      </c>
      <c r="G1566" s="0" t="inlineStr">
        <is>
          <t xml:space="preserve">По запросу</t>
        </is>
      </c>
      <c r="J1566" s="7" t="str">
        <f>HYPERLINK("https://klvmarket.ru/catalog/akkumulyatory-akb/akkumulyatornaya_batareya_100ah_125d31r/","открыть")</f>
        <v>открыть</v>
      </c>
    </row>
    <row r="1567">
      <c r="A1567" s="0" t="inlineStr">
        <is>
          <t xml:space="preserve">Аккумуляторы - АКБ</t>
        </is>
      </c>
      <c r="B1567" s="0" t="inlineStr">
        <is>
          <t xml:space="preserve">FQ</t>
        </is>
      </c>
      <c r="C1567" s="0" t="inlineStr">
        <is>
          <t xml:space="preserve">Аккумуляторная батарея 100Ah 60038 FQ</t>
        </is>
      </c>
      <c r="E1567" s="2" t="inlineStr">
        <is>
          <t xml:space="preserve">по запросу</t>
        </is>
      </c>
      <c r="G1567" s="0" t="inlineStr">
        <is>
          <t xml:space="preserve">По запросу</t>
        </is>
      </c>
      <c r="J1567" s="7" t="str">
        <f>HYPERLINK("https://klvmarket.ru/catalog/akkumulyatory-akb/akkumulyatornaya_batareya_100ah_60038_fq/","открыть")</f>
        <v>открыть</v>
      </c>
    </row>
    <row r="1568">
      <c r="A1568" s="0" t="inlineStr">
        <is>
          <t xml:space="preserve">Аккумуляторы - АКБ</t>
        </is>
      </c>
      <c r="B1568" s="0" t="inlineStr">
        <is>
          <t xml:space="preserve">FQ</t>
        </is>
      </c>
      <c r="C1568" s="0" t="inlineStr">
        <is>
          <t xml:space="preserve">Аккумуляторная батарея 150Ah 150F51L FQ</t>
        </is>
      </c>
      <c r="E1568" s="2" t="inlineStr">
        <is>
          <t xml:space="preserve">по запросу</t>
        </is>
      </c>
      <c r="G1568" s="0" t="inlineStr">
        <is>
          <t xml:space="preserve">По запросу</t>
        </is>
      </c>
      <c r="J1568" s="7" t="str">
        <f>HYPERLINK("https://klvmarket.ru/catalog/akkumulyatory-akb/akkumulyatornaya_batareya_150ah_150f51l_fq/","открыть")</f>
        <v>открыть</v>
      </c>
    </row>
    <row r="1569">
      <c r="A1569" s="0" t="inlineStr">
        <is>
          <t xml:space="preserve">Аккумуляторы - АКБ</t>
        </is>
      </c>
      <c r="B1569" s="0" t="inlineStr">
        <is>
          <t xml:space="preserve">FQ</t>
        </is>
      </c>
      <c r="C1569" s="0" t="inlineStr">
        <is>
          <t xml:space="preserve">Аккумуляторная батарея 150Ah 150F51R FQ</t>
        </is>
      </c>
      <c r="E1569" s="2" t="inlineStr">
        <is>
          <t xml:space="preserve">по запросу</t>
        </is>
      </c>
      <c r="G1569" s="0" t="inlineStr">
        <is>
          <t xml:space="preserve">По запросу</t>
        </is>
      </c>
      <c r="J1569" s="7" t="str">
        <f>HYPERLINK("https://klvmarket.ru/catalog/akkumulyatory-akb/akkumulyatornaya_batareya_150ah_150f51r_fq/","открыть")</f>
        <v>открыть</v>
      </c>
    </row>
    <row r="1570">
      <c r="A1570" s="0" t="inlineStr">
        <is>
          <t xml:space="preserve">Аккумуляторы - АКБ</t>
        </is>
      </c>
      <c r="B1570" s="0" t="inlineStr">
        <is>
          <t xml:space="preserve">FQ</t>
        </is>
      </c>
      <c r="C1570" s="0" t="inlineStr">
        <is>
          <t xml:space="preserve">Аккумуляторная батарея 190Ah 190G51L FQ</t>
        </is>
      </c>
      <c r="E1570" s="2" t="inlineStr">
        <is>
          <t xml:space="preserve">по запросу</t>
        </is>
      </c>
      <c r="G1570" s="0" t="inlineStr">
        <is>
          <t xml:space="preserve">По запросу</t>
        </is>
      </c>
      <c r="J1570" s="7" t="str">
        <f>HYPERLINK("https://klvmarket.ru/catalog/akkumulyatory-akb/akkumulyatornaya_batareya_190ah_150g51l_fq/","открыть")</f>
        <v>открыть</v>
      </c>
    </row>
    <row r="1571">
      <c r="A1571" s="0" t="inlineStr">
        <is>
          <t xml:space="preserve">Аккумуляторы - АКБ</t>
        </is>
      </c>
      <c r="B1571" s="0" t="inlineStr">
        <is>
          <t xml:space="preserve">FQ</t>
        </is>
      </c>
      <c r="C1571" s="0" t="inlineStr">
        <is>
          <t xml:space="preserve">Аккумуляторная батарея 190Ah 190G51R FQ</t>
        </is>
      </c>
      <c r="E1571" s="2" t="inlineStr">
        <is>
          <t xml:space="preserve">по запросу</t>
        </is>
      </c>
      <c r="G1571" s="0" t="inlineStr">
        <is>
          <t xml:space="preserve">По запросу</t>
        </is>
      </c>
      <c r="J1571" s="7" t="str">
        <f>HYPERLINK("https://klvmarket.ru/catalog/akkumulyatory-akb/akkumulyatornaya_batareya_190ah_190g51r_fq/","открыть")</f>
        <v>открыть</v>
      </c>
    </row>
    <row r="1572">
      <c r="A1572" s="0" t="inlineStr">
        <is>
          <t xml:space="preserve">Аккумуляторы - АКБ</t>
        </is>
      </c>
      <c r="B1572" s="0" t="inlineStr">
        <is>
          <t xml:space="preserve">FQ</t>
        </is>
      </c>
      <c r="C1572" s="0" t="inlineStr">
        <is>
          <t xml:space="preserve">Аккумуляторная батарея 42Ah 46B19L FQ</t>
        </is>
      </c>
      <c r="E1572" s="2" t="inlineStr">
        <is>
          <t xml:space="preserve">по запросу</t>
        </is>
      </c>
      <c r="G1572" s="0" t="inlineStr">
        <is>
          <t xml:space="preserve">По запросу</t>
        </is>
      </c>
      <c r="J1572" s="7" t="str">
        <f>HYPERLINK("https://klvmarket.ru/catalog/akkumulyatory-akb/akkumulyator_46b19l_fq/","открыть")</f>
        <v>открыть</v>
      </c>
    </row>
    <row r="1573">
      <c r="A1573" s="0" t="inlineStr">
        <is>
          <t xml:space="preserve">Аккумуляторы - АКБ</t>
        </is>
      </c>
      <c r="B1573" s="0" t="inlineStr">
        <is>
          <t xml:space="preserve">FQ</t>
        </is>
      </c>
      <c r="C1573" s="0" t="inlineStr">
        <is>
          <t xml:space="preserve">Аккумуляторная батарея 42Ah 46B19R FQ</t>
        </is>
      </c>
      <c r="E1573" s="2" t="inlineStr">
        <is>
          <t xml:space="preserve">по запросу</t>
        </is>
      </c>
      <c r="G1573" s="0" t="inlineStr">
        <is>
          <t xml:space="preserve">В наличии</t>
        </is>
      </c>
      <c r="J1573" s="7" t="str">
        <f>HYPERLINK("https://klvmarket.ru/catalog/akkumulyatory-akb/akkumulyatornaya_batareya_42ah_46b19r_fq/","открыть")</f>
        <v>открыть</v>
      </c>
    </row>
    <row r="1574">
      <c r="A1574" s="0" t="inlineStr">
        <is>
          <t xml:space="preserve">Аккумуляторы - АКБ</t>
        </is>
      </c>
      <c r="B1574" s="0" t="inlineStr">
        <is>
          <t xml:space="preserve">FQ</t>
        </is>
      </c>
      <c r="C1574" s="0" t="inlineStr">
        <is>
          <t xml:space="preserve">Аккумуляторная батарея 50Ah 60B24L FQ</t>
        </is>
      </c>
      <c r="E1574" s="2" t="inlineStr">
        <is>
          <t xml:space="preserve">по запросу</t>
        </is>
      </c>
      <c r="G1574" s="0" t="inlineStr">
        <is>
          <t xml:space="preserve">По запросу</t>
        </is>
      </c>
      <c r="J1574" s="7" t="str">
        <f>HYPERLINK("https://klvmarket.ru/catalog/akkumulyatory-akb/akkumulyatornaya_batareya_50ah_60b24l_fq/","открыть")</f>
        <v>открыть</v>
      </c>
    </row>
    <row r="1575">
      <c r="A1575" s="0" t="inlineStr">
        <is>
          <t xml:space="preserve">Аккумуляторы - АКБ</t>
        </is>
      </c>
      <c r="B1575" s="0" t="inlineStr">
        <is>
          <t xml:space="preserve">FQ</t>
        </is>
      </c>
      <c r="C1575" s="0" t="inlineStr">
        <is>
          <t xml:space="preserve">Аккумуляторная батарея 50Ah 60B24R FQ</t>
        </is>
      </c>
      <c r="E1575" s="2" t="inlineStr">
        <is>
          <t xml:space="preserve">по запросу</t>
        </is>
      </c>
      <c r="G1575" s="0" t="inlineStr">
        <is>
          <t xml:space="preserve">По запросу</t>
        </is>
      </c>
      <c r="J1575" s="7" t="str">
        <f>HYPERLINK("https://klvmarket.ru/catalog/akkumulyatory-akb/akkumulyatornaya_batareya_50ah_60b24r_fq/","открыть")</f>
        <v>открыть</v>
      </c>
    </row>
    <row r="1576">
      <c r="A1576" s="0" t="inlineStr">
        <is>
          <t xml:space="preserve">Аккумуляторы - АКБ</t>
        </is>
      </c>
      <c r="B1576" s="0" t="inlineStr">
        <is>
          <t xml:space="preserve">FQ</t>
        </is>
      </c>
      <c r="C1576" s="0" t="inlineStr">
        <is>
          <t xml:space="preserve">Аккумуляторная батарея 50Ah EFB N-55 (80B24L) FQ</t>
        </is>
      </c>
      <c r="E1576" s="2" t="inlineStr">
        <is>
          <t xml:space="preserve">по запросу</t>
        </is>
      </c>
      <c r="G1576" s="0" t="inlineStr">
        <is>
          <t xml:space="preserve">По запросу</t>
        </is>
      </c>
      <c r="J1576" s="7" t="str">
        <f>HYPERLINK("https://klvmarket.ru/catalog/akkumulyatory-akb/akkumulyatornaya_batareya_50ah_efb_55_80b24l_fq/","открыть")</f>
        <v>открыть</v>
      </c>
    </row>
    <row r="1577">
      <c r="A1577" s="0" t="inlineStr">
        <is>
          <t xml:space="preserve">Аккумуляторы - АКБ</t>
        </is>
      </c>
      <c r="B1577" s="0" t="inlineStr">
        <is>
          <t xml:space="preserve">FQ</t>
        </is>
      </c>
      <c r="C1577" s="0" t="inlineStr">
        <is>
          <t xml:space="preserve">Аккумуляторная батарея 50Ah EFB N-55R (80B24R) FQ</t>
        </is>
      </c>
      <c r="E1577" s="2" t="inlineStr">
        <is>
          <t xml:space="preserve">по запросу</t>
        </is>
      </c>
      <c r="G1577" s="0" t="inlineStr">
        <is>
          <t xml:space="preserve">По запросу</t>
        </is>
      </c>
      <c r="J1577" s="7" t="str">
        <f>HYPERLINK("https://klvmarket.ru/catalog/akkumulyatory-akb/akkumulyatornaya_batareya_50ah_efb_55r_80b24r_fq/","открыть")</f>
        <v>открыть</v>
      </c>
    </row>
    <row r="1578">
      <c r="A1578" s="0" t="inlineStr">
        <is>
          <t xml:space="preserve">Аккумуляторы - АКБ</t>
        </is>
      </c>
      <c r="B1578" s="0" t="inlineStr">
        <is>
          <t xml:space="preserve">FQ</t>
        </is>
      </c>
      <c r="C1578" s="0" t="inlineStr">
        <is>
          <t xml:space="preserve">Аккумуляторная батарея 55Ah 70B24L FQ</t>
        </is>
      </c>
      <c r="E1578" s="2" t="inlineStr">
        <is>
          <t xml:space="preserve">по запросу</t>
        </is>
      </c>
      <c r="G1578" s="0" t="inlineStr">
        <is>
          <t xml:space="preserve">По запросу</t>
        </is>
      </c>
      <c r="J1578" s="7" t="str">
        <f>HYPERLINK("https://klvmarket.ru/catalog/akkumulyatory-akb/akkumulyatornaya_batareya_55ah_70b24l_fq/","открыть")</f>
        <v>открыть</v>
      </c>
    </row>
    <row r="1579">
      <c r="A1579" s="0" t="inlineStr">
        <is>
          <t xml:space="preserve">Аккумуляторы - АКБ</t>
        </is>
      </c>
      <c r="B1579" s="0" t="inlineStr">
        <is>
          <t xml:space="preserve">FQ</t>
        </is>
      </c>
      <c r="C1579" s="0" t="inlineStr">
        <is>
          <t xml:space="preserve">Аккумуляторная батарея 55Ah 70B24R FQ</t>
        </is>
      </c>
      <c r="E1579" s="2" t="inlineStr">
        <is>
          <t xml:space="preserve">по запросу</t>
        </is>
      </c>
      <c r="G1579" s="0" t="inlineStr">
        <is>
          <t xml:space="preserve">По запросу</t>
        </is>
      </c>
      <c r="J1579" s="7" t="str">
        <f>HYPERLINK("https://klvmarket.ru/catalog/akkumulyatory-akb/akkumulyatornaya_batareya_55ah_70b24r_fq/","открыть")</f>
        <v>открыть</v>
      </c>
    </row>
    <row r="1580">
      <c r="A1580" s="0" t="inlineStr">
        <is>
          <t xml:space="preserve">Аккумуляторы - АКБ</t>
        </is>
      </c>
      <c r="B1580" s="0" t="inlineStr">
        <is>
          <t xml:space="preserve">FQ</t>
        </is>
      </c>
      <c r="C1580" s="0" t="inlineStr">
        <is>
          <t xml:space="preserve">Аккумуляторная батарея 60Ah 65D23L FQ</t>
        </is>
      </c>
      <c r="E1580" s="2" t="inlineStr">
        <is>
          <t xml:space="preserve">по запросу</t>
        </is>
      </c>
      <c r="G1580" s="0" t="inlineStr">
        <is>
          <t xml:space="preserve">По запросу</t>
        </is>
      </c>
      <c r="J1580" s="7" t="str">
        <f>HYPERLINK("https://klvmarket.ru/catalog/akkumulyatory-akb/akkumulyatornaya_batareya_60ah_65b23l_fq/","открыть")</f>
        <v>открыть</v>
      </c>
    </row>
    <row r="1581">
      <c r="A1581" s="0" t="inlineStr">
        <is>
          <t xml:space="preserve">Аккумуляторы - АКБ</t>
        </is>
      </c>
      <c r="B1581" s="0" t="inlineStr">
        <is>
          <t xml:space="preserve">FQ</t>
        </is>
      </c>
      <c r="C1581" s="0" t="inlineStr">
        <is>
          <t xml:space="preserve">Аккумуляторная батарея 60Ah 65D23R FQ</t>
        </is>
      </c>
      <c r="E1581" s="2" t="inlineStr">
        <is>
          <t xml:space="preserve">по запросу</t>
        </is>
      </c>
      <c r="G1581" s="0" t="inlineStr">
        <is>
          <t xml:space="preserve">По запросу</t>
        </is>
      </c>
      <c r="J1581" s="7" t="str">
        <f>HYPERLINK("https://klvmarket.ru/catalog/akkumulyatory-akb/akkumulyatornaya_batareya_60ah_65b23r_fq/","открыть")</f>
        <v>открыть</v>
      </c>
    </row>
    <row r="1582">
      <c r="A1582" s="0" t="inlineStr">
        <is>
          <t xml:space="preserve">Аккумуляторы - АКБ</t>
        </is>
      </c>
      <c r="B1582" s="0" t="inlineStr">
        <is>
          <t xml:space="preserve">FQ</t>
        </is>
      </c>
      <c r="C1582" s="0" t="inlineStr">
        <is>
          <t xml:space="preserve">Аккумуляторная батарея 62Ah 56219 FQ</t>
        </is>
      </c>
      <c r="E1582" s="2" t="inlineStr">
        <is>
          <t xml:space="preserve">по запросу</t>
        </is>
      </c>
      <c r="G1582" s="0" t="inlineStr">
        <is>
          <t xml:space="preserve">По запросу</t>
        </is>
      </c>
      <c r="J1582" s="7" t="str">
        <f>HYPERLINK("https://klvmarket.ru/catalog/akkumulyatory-akb/akkumulyatornaya_batareya_62ah_56219_fq/","открыть")</f>
        <v>открыть</v>
      </c>
    </row>
    <row r="1583">
      <c r="A1583" s="0" t="inlineStr">
        <is>
          <t xml:space="preserve">Аккумуляторы - АКБ</t>
        </is>
      </c>
      <c r="B1583" s="0" t="inlineStr">
        <is>
          <t xml:space="preserve">FQ</t>
        </is>
      </c>
      <c r="C1583" s="0" t="inlineStr">
        <is>
          <t xml:space="preserve">Аккумуляторная батарея 62Ah 56220 FQ</t>
        </is>
      </c>
      <c r="E1583" s="2" t="inlineStr">
        <is>
          <t xml:space="preserve">по запросу</t>
        </is>
      </c>
      <c r="G1583" s="0" t="inlineStr">
        <is>
          <t xml:space="preserve">По запросу</t>
        </is>
      </c>
      <c r="J1583" s="7" t="str">
        <f>HYPERLINK("https://klvmarket.ru/catalog/akkumulyatory-akb/akkumulyatornaya_batareya_62ah_56220_fq/","открыть")</f>
        <v>открыть</v>
      </c>
    </row>
    <row r="1584">
      <c r="A1584" s="0" t="inlineStr">
        <is>
          <t xml:space="preserve">Аккумуляторы - АКБ</t>
        </is>
      </c>
      <c r="B1584" s="0" t="inlineStr">
        <is>
          <t xml:space="preserve">FQ</t>
        </is>
      </c>
      <c r="C1584" s="0" t="inlineStr">
        <is>
          <t xml:space="preserve">Аккумуляторная батарея 70Ah 80D26L FQ</t>
        </is>
      </c>
      <c r="E1584" s="2" t="inlineStr">
        <is>
          <t xml:space="preserve">по запросу</t>
        </is>
      </c>
      <c r="G1584" s="0" t="inlineStr">
        <is>
          <t xml:space="preserve">По запросу</t>
        </is>
      </c>
      <c r="J1584" s="7" t="str">
        <f>HYPERLINK("https://klvmarket.ru/catalog/akkumulyatory-akb/akkumulyatornaya_batareya_70ah_80d26l_fq/","открыть")</f>
        <v>открыть</v>
      </c>
    </row>
    <row r="1585">
      <c r="A1585" s="0" t="inlineStr">
        <is>
          <t xml:space="preserve">Аккумуляторы - АКБ</t>
        </is>
      </c>
      <c r="B1585" s="0" t="inlineStr">
        <is>
          <t xml:space="preserve">FQ</t>
        </is>
      </c>
      <c r="C1585" s="0" t="inlineStr">
        <is>
          <t xml:space="preserve">Аккумуляторная батарея 70Ah 80D26R FQ</t>
        </is>
      </c>
      <c r="E1585" s="2" t="inlineStr">
        <is>
          <t xml:space="preserve">по запросу</t>
        </is>
      </c>
      <c r="G1585" s="0" t="inlineStr">
        <is>
          <t xml:space="preserve">По запросу</t>
        </is>
      </c>
      <c r="J1585" s="7" t="str">
        <f>HYPERLINK("https://klvmarket.ru/catalog/akkumulyatory-akb/akkumulyatornaya_batareya_70ah_80d26r_fq/","открыть")</f>
        <v>открыть</v>
      </c>
    </row>
    <row r="1586">
      <c r="A1586" s="0" t="inlineStr">
        <is>
          <t xml:space="preserve">Аккумуляторы - АКБ</t>
        </is>
      </c>
      <c r="B1586" s="0" t="inlineStr">
        <is>
          <t xml:space="preserve">FQ</t>
        </is>
      </c>
      <c r="C1586" s="0" t="inlineStr">
        <is>
          <t xml:space="preserve">Аккумуляторная батарея 70Ah 90D23L FQ</t>
        </is>
      </c>
      <c r="E1586" s="2" t="inlineStr">
        <is>
          <t xml:space="preserve">по запросу</t>
        </is>
      </c>
      <c r="G1586" s="0" t="inlineStr">
        <is>
          <t xml:space="preserve">По запросу</t>
        </is>
      </c>
      <c r="J1586" s="7" t="str">
        <f>HYPERLINK("https://klvmarket.ru/catalog/akkumulyatory-akb/akkumulyatornaya_batareya_70ah_90b23l_fq/","открыть")</f>
        <v>открыть</v>
      </c>
    </row>
    <row r="1587">
      <c r="A1587" s="0" t="inlineStr">
        <is>
          <t xml:space="preserve">Аккумуляторы - АКБ</t>
        </is>
      </c>
      <c r="B1587" s="0" t="inlineStr">
        <is>
          <t xml:space="preserve">FQ</t>
        </is>
      </c>
      <c r="C1587" s="0" t="inlineStr">
        <is>
          <t xml:space="preserve">Аккумуляторная батарея 70Ah 90D23R FQ</t>
        </is>
      </c>
      <c r="E1587" s="2" t="inlineStr">
        <is>
          <t xml:space="preserve">по запросу</t>
        </is>
      </c>
      <c r="G1587" s="0" t="inlineStr">
        <is>
          <t xml:space="preserve">По запросу</t>
        </is>
      </c>
      <c r="J1587" s="7" t="str">
        <f>HYPERLINK("https://klvmarket.ru/catalog/akkumulyatory-akb/akkumulyatornaya_batareya_70ah_90b23r_fq/","открыть")</f>
        <v>открыть</v>
      </c>
    </row>
    <row r="1588">
      <c r="A1588" s="0" t="inlineStr">
        <is>
          <t xml:space="preserve">Аккумуляторы - АКБ</t>
        </is>
      </c>
      <c r="B1588" s="0" t="inlineStr">
        <is>
          <t xml:space="preserve">FQ</t>
        </is>
      </c>
      <c r="C1588" s="0" t="inlineStr">
        <is>
          <t xml:space="preserve">Аккумуляторная батарея 70Ah EFB Q-85 (95D23L) FQ</t>
        </is>
      </c>
      <c r="E1588" s="2" t="inlineStr">
        <is>
          <t xml:space="preserve">по запросу</t>
        </is>
      </c>
      <c r="G1588" s="0" t="inlineStr">
        <is>
          <t xml:space="preserve">По запросу</t>
        </is>
      </c>
      <c r="J1588" s="7" t="str">
        <f>HYPERLINK("https://klvmarket.ru/catalog/akkumulyatory-akb/akkumulyatornaya_batareya_70ah_efb_q_85_95b23l_fq/","открыть")</f>
        <v>открыть</v>
      </c>
    </row>
    <row r="1589">
      <c r="A1589" s="0" t="inlineStr">
        <is>
          <t xml:space="preserve">Аккумуляторы - АКБ</t>
        </is>
      </c>
      <c r="B1589" s="0" t="inlineStr">
        <is>
          <t xml:space="preserve">FQ</t>
        </is>
      </c>
      <c r="C1589" s="0" t="inlineStr">
        <is>
          <t xml:space="preserve">Аккумуляторная батарея 70Ah EFB Q-85R (95D23R) FQ</t>
        </is>
      </c>
      <c r="E1589" s="2" t="inlineStr">
        <is>
          <t xml:space="preserve">по запросу</t>
        </is>
      </c>
      <c r="G1589" s="0" t="inlineStr">
        <is>
          <t xml:space="preserve">По запросу</t>
        </is>
      </c>
      <c r="J1589" s="7" t="str">
        <f>HYPERLINK("https://klvmarket.ru/catalog/akkumulyatory-akb/akkumulyatornaya_batareya_70ah_efb_q_85r_95b23r_fq/","открыть")</f>
        <v>открыть</v>
      </c>
    </row>
    <row r="1590">
      <c r="A1590" s="0" t="inlineStr">
        <is>
          <t xml:space="preserve">Аккумуляторы - АКБ</t>
        </is>
      </c>
      <c r="B1590" s="0" t="inlineStr">
        <is>
          <t xml:space="preserve">FQ</t>
        </is>
      </c>
      <c r="C1590" s="0" t="inlineStr">
        <is>
          <t xml:space="preserve">Аккумуляторная батарея 74Ah 57412 FQ</t>
        </is>
      </c>
      <c r="E1590" s="2" t="inlineStr">
        <is>
          <t xml:space="preserve">по запросу</t>
        </is>
      </c>
      <c r="G1590" s="0" t="inlineStr">
        <is>
          <t xml:space="preserve">По запросу</t>
        </is>
      </c>
      <c r="J1590" s="7" t="str">
        <f>HYPERLINK("https://klvmarket.ru/catalog/akkumulyatory-akb/akkumulyatornaya_batareya_74ah_57412_fq/","открыть")</f>
        <v>открыть</v>
      </c>
    </row>
    <row r="1591">
      <c r="A1591" s="0" t="inlineStr">
        <is>
          <t xml:space="preserve">Аккумуляторы - АКБ</t>
        </is>
      </c>
      <c r="B1591" s="0" t="inlineStr">
        <is>
          <t xml:space="preserve">FQ</t>
        </is>
      </c>
      <c r="C1591" s="0" t="inlineStr">
        <is>
          <t xml:space="preserve">Аккумуляторная батарея 74Ah 57413 FQ</t>
        </is>
      </c>
      <c r="E1591" s="2" t="inlineStr">
        <is>
          <t xml:space="preserve">по запросу</t>
        </is>
      </c>
      <c r="G1591" s="0" t="inlineStr">
        <is>
          <t xml:space="preserve">По запросу</t>
        </is>
      </c>
      <c r="J1591" s="7" t="str">
        <f>HYPERLINK("https://klvmarket.ru/catalog/akkumulyatory-akb/akkumulyatornaya_batareya_74ah_57413_fq/","открыть")</f>
        <v>открыть</v>
      </c>
    </row>
    <row r="1592">
      <c r="A1592" s="0" t="inlineStr">
        <is>
          <t xml:space="preserve">Аккумуляторы - АКБ</t>
        </is>
      </c>
      <c r="B1592" s="0" t="inlineStr">
        <is>
          <t xml:space="preserve">FQ</t>
        </is>
      </c>
      <c r="C1592" s="0" t="inlineStr">
        <is>
          <t xml:space="preserve">Аккумуляторная батарея 80Ah 95D26L FQ</t>
        </is>
      </c>
      <c r="E1592" s="2" t="inlineStr">
        <is>
          <t xml:space="preserve">по запросу</t>
        </is>
      </c>
      <c r="G1592" s="0" t="inlineStr">
        <is>
          <t xml:space="preserve">По запросу</t>
        </is>
      </c>
      <c r="J1592" s="7" t="str">
        <f>HYPERLINK("https://klvmarket.ru/catalog/akkumulyatory-akb/akkumulyatornaya_batareya_80ah_95d26l_fq/","открыть")</f>
        <v>открыть</v>
      </c>
    </row>
    <row r="1593">
      <c r="A1593" s="0" t="inlineStr">
        <is>
          <t xml:space="preserve">Аккумуляторы - АКБ</t>
        </is>
      </c>
      <c r="B1593" s="0" t="inlineStr">
        <is>
          <t xml:space="preserve">FQ</t>
        </is>
      </c>
      <c r="C1593" s="0" t="inlineStr">
        <is>
          <t xml:space="preserve">Аккумуляторная батарея 80Ah 95D26R FQ</t>
        </is>
      </c>
      <c r="E1593" s="2" t="inlineStr">
        <is>
          <t xml:space="preserve">по запросу</t>
        </is>
      </c>
      <c r="G1593" s="0" t="inlineStr">
        <is>
          <t xml:space="preserve">По запросу</t>
        </is>
      </c>
      <c r="J1593" s="7" t="str">
        <f>HYPERLINK("https://klvmarket.ru/catalog/akkumulyatory-akb/akkumulyatornaya_batareya_80ah_95d26r_fq/","открыть")</f>
        <v>открыть</v>
      </c>
    </row>
    <row r="1594">
      <c r="A1594" s="0" t="inlineStr">
        <is>
          <t xml:space="preserve">Аккумуляторы - АКБ</t>
        </is>
      </c>
      <c r="B1594" s="0" t="inlineStr">
        <is>
          <t xml:space="preserve">FQ</t>
        </is>
      </c>
      <c r="C1594" s="0" t="inlineStr">
        <is>
          <t xml:space="preserve">Аккумуляторная батарея 80Ah EFB S-95 (110D26L) FQ</t>
        </is>
      </c>
      <c r="E1594" s="2" t="inlineStr">
        <is>
          <t xml:space="preserve">по запросу</t>
        </is>
      </c>
      <c r="G1594" s="0" t="inlineStr">
        <is>
          <t xml:space="preserve">По запросу</t>
        </is>
      </c>
      <c r="J1594" s="7" t="str">
        <f>HYPERLINK("https://klvmarket.ru/catalog/akkumulyatory-akb/akkumulyatornaya_batareya_80ah_efb_s_95_110b26_fq/","открыть")</f>
        <v>открыть</v>
      </c>
    </row>
    <row r="1595">
      <c r="A1595" s="0" t="inlineStr">
        <is>
          <t xml:space="preserve">Аккумуляторы - АКБ</t>
        </is>
      </c>
      <c r="B1595" s="0" t="inlineStr">
        <is>
          <t xml:space="preserve">FQ</t>
        </is>
      </c>
      <c r="C1595" s="0" t="inlineStr">
        <is>
          <t xml:space="preserve">Аккумуляторная батарея 80Ah EFB S-95 (110D26R) FQ</t>
        </is>
      </c>
      <c r="E1595" s="2" t="inlineStr">
        <is>
          <t xml:space="preserve">по запросу</t>
        </is>
      </c>
      <c r="G1595" s="0" t="inlineStr">
        <is>
          <t xml:space="preserve">По запросу</t>
        </is>
      </c>
      <c r="J1595" s="7" t="str">
        <f>HYPERLINK("https://klvmarket.ru/catalog/akkumulyatory-akb/akkumulyatornaya_batareya_80ah_efb_s_95_110b26r_fq/","открыть")</f>
        <v>открыть</v>
      </c>
    </row>
    <row r="1596">
      <c r="A1596" s="0" t="inlineStr">
        <is>
          <t xml:space="preserve">Аккумуляторы - АКБ</t>
        </is>
      </c>
      <c r="B1596" s="0" t="inlineStr">
        <is>
          <t xml:space="preserve">FQ</t>
        </is>
      </c>
      <c r="C1596" s="0" t="inlineStr">
        <is>
          <t xml:space="preserve">Аккумуляторная батарея 80Ah EFB S-95R (110D26R) FQ</t>
        </is>
      </c>
      <c r="E1596" s="2" t="inlineStr">
        <is>
          <t xml:space="preserve">по запросу</t>
        </is>
      </c>
      <c r="G1596" s="0" t="inlineStr">
        <is>
          <t xml:space="preserve">По запросу</t>
        </is>
      </c>
      <c r="J1596" s="7" t="str">
        <f>HYPERLINK("https://klvmarket.ru/catalog/akkumulyatory-akb/akkumulyatornaya_batareya_80ah_efb_s_95r_110d26r_fq/","открыть")</f>
        <v>открыть</v>
      </c>
    </row>
    <row r="1597">
      <c r="A1597" s="0" t="inlineStr">
        <is>
          <t xml:space="preserve">Аккумуляторы - АКБ</t>
        </is>
      </c>
      <c r="B1597" s="0" t="inlineStr">
        <is>
          <t xml:space="preserve">FQ</t>
        </is>
      </c>
      <c r="C1597" s="0" t="inlineStr">
        <is>
          <t xml:space="preserve">Аккумуляторная батарея 90Ah 105D31L FQ</t>
        </is>
      </c>
      <c r="E1597" s="2" t="inlineStr">
        <is>
          <t xml:space="preserve">по запросу</t>
        </is>
      </c>
      <c r="G1597" s="0" t="inlineStr">
        <is>
          <t xml:space="preserve">По запросу</t>
        </is>
      </c>
      <c r="J1597" s="7" t="str">
        <f>HYPERLINK("https://klvmarket.ru/catalog/akkumulyatory-akb/akkumulyatornaya_batareya_90ah_105d31l_fq/","открыть")</f>
        <v>открыть</v>
      </c>
    </row>
    <row r="1598">
      <c r="A1598" s="0" t="inlineStr">
        <is>
          <t xml:space="preserve">Аккумуляторы - АКБ</t>
        </is>
      </c>
      <c r="B1598" s="0" t="inlineStr">
        <is>
          <t xml:space="preserve">FQ</t>
        </is>
      </c>
      <c r="C1598" s="0" t="inlineStr">
        <is>
          <t xml:space="preserve">Аккумуляторная батарея 90Ah 105D31R</t>
        </is>
      </c>
      <c r="E1598" s="2" t="inlineStr">
        <is>
          <t xml:space="preserve">по запросу</t>
        </is>
      </c>
      <c r="G1598" s="0" t="inlineStr">
        <is>
          <t xml:space="preserve">По запросу</t>
        </is>
      </c>
      <c r="J1598" s="7" t="str">
        <f>HYPERLINK("https://klvmarket.ru/catalog/akkumulyatory-akb/akkumulyatornaya_batareya_90ah_105d31r/","открыть")</f>
        <v>открыть</v>
      </c>
    </row>
    <row r="1599">
      <c r="A1599" s="0" t="inlineStr">
        <is>
          <t xml:space="preserve">Аккумуляторы - АКБ</t>
        </is>
      </c>
      <c r="B1599" s="0" t="inlineStr">
        <is>
          <t xml:space="preserve">FQ</t>
        </is>
      </c>
      <c r="C1599" s="0" t="inlineStr">
        <is>
          <t xml:space="preserve">Аккумуляторная батарея 90Ah EFB T-110 (125D31L) FQ</t>
        </is>
      </c>
      <c r="E1599" s="2" t="inlineStr">
        <is>
          <t xml:space="preserve">по запросу</t>
        </is>
      </c>
      <c r="G1599" s="0" t="inlineStr">
        <is>
          <t xml:space="preserve">По запросу</t>
        </is>
      </c>
      <c r="J1599" s="7" t="str">
        <f>HYPERLINK("https://klvmarket.ru/catalog/akkumulyatory-akb/akkumulyatornaya_batareya_90ah_efb_t_110_125b31l_fq/","открыть")</f>
        <v>открыть</v>
      </c>
    </row>
    <row r="1600">
      <c r="A1600" s="0" t="inlineStr">
        <is>
          <t xml:space="preserve">Аккумуляторы - АКБ</t>
        </is>
      </c>
      <c r="B1600" s="0" t="inlineStr">
        <is>
          <t xml:space="preserve">FQ</t>
        </is>
      </c>
      <c r="C1600" s="0" t="inlineStr">
        <is>
          <t xml:space="preserve">Аккумуляторная батарея 90Ah EFB T-110 (125D31R) FQ</t>
        </is>
      </c>
      <c r="E1600" s="2" t="inlineStr">
        <is>
          <t xml:space="preserve">по запросу</t>
        </is>
      </c>
      <c r="G1600" s="0" t="inlineStr">
        <is>
          <t xml:space="preserve">По запросу</t>
        </is>
      </c>
      <c r="J1600" s="7" t="str">
        <f>HYPERLINK("https://klvmarket.ru/catalog/akkumulyatory-akb/akkumulyatornaya_batareya_90ah_efb_t_110_125b31r_fq/","открыть")</f>
        <v>открыть</v>
      </c>
    </row>
    <row r="1601">
      <c r="A1601" s="0" t="inlineStr">
        <is>
          <t xml:space="preserve">Аккумуляторы - АКБ</t>
        </is>
      </c>
      <c r="B1601" s="0" t="inlineStr">
        <is>
          <t xml:space="preserve">SEiWA</t>
        </is>
      </c>
      <c r="C1601" s="0" t="inlineStr">
        <is>
          <t xml:space="preserve">Аккумуляторная батарея HEAVY DUTY 190G51L 190Ah 1100A SEiWA</t>
        </is>
      </c>
      <c r="E1601" s="4">
        <v>32000</v>
      </c>
      <c r="G1601" s="0" t="inlineStr">
        <is>
          <t xml:space="preserve">В наличии</t>
        </is>
      </c>
      <c r="H1601" s="8">
        <v>5</v>
      </c>
      <c r="J1601" s="7" t="str">
        <f>HYPERLINK("https://klvmarket.ru/catalog/akkumulyatory-akb/akkumulyatornaya_batareya_heavy_duty_190g51l_190ah_1100a_seiwa/","открыть")</f>
        <v>открыть</v>
      </c>
    </row>
    <row r="1602">
      <c r="A1602" s="0" t="inlineStr">
        <is>
          <t xml:space="preserve">Аккумуляторы - АКБ</t>
        </is>
      </c>
      <c r="B1602" s="0" t="inlineStr">
        <is>
          <t xml:space="preserve">SEiWA</t>
        </is>
      </c>
      <c r="C1602" s="0" t="inlineStr">
        <is>
          <t xml:space="preserve">Аккумуляторная батарея HEAVY DUTY 190G51R 190Ah 1100A SEiWA</t>
        </is>
      </c>
      <c r="E1602" s="4">
        <v>30720</v>
      </c>
      <c r="G1602" s="0" t="inlineStr">
        <is>
          <t xml:space="preserve">В наличии</t>
        </is>
      </c>
      <c r="H1602" s="8">
        <v>12</v>
      </c>
      <c r="J1602" s="7" t="str">
        <f>HYPERLINK("https://klvmarket.ru/catalog/akkumulyatory-akb/akkumulyatornaya_batareya_heavy_duty_190g51r_190ah_1100a_seiwa/","открыть")</f>
        <v>открыть</v>
      </c>
    </row>
    <row r="1603">
      <c r="A1603" s="0" t="inlineStr">
        <is>
          <t xml:space="preserve">Присадки › Для дизельного топлива</t>
        </is>
      </c>
      <c r="B1603" s="0" t="inlineStr">
        <is>
          <t xml:space="preserve">PEAK</t>
        </is>
      </c>
      <c r="C1603" s="0" t="inlineStr">
        <is>
          <t xml:space="preserve">Присадка Premium Diesel ANTI-GEL PEAK®</t>
        </is>
      </c>
      <c r="D1603" s="0" t="inlineStr">
        <is>
          <t xml:space="preserve">200мл, 1:400, 80л</t>
        </is>
      </c>
      <c r="E1603" s="2" t="inlineStr">
        <is>
          <t xml:space="preserve">по запросу</t>
        </is>
      </c>
      <c r="G1603" s="0" t="inlineStr">
        <is>
          <t xml:space="preserve">По запросу</t>
        </is>
      </c>
      <c r="I1603" s="8">
        <v>1199</v>
      </c>
      <c r="J1603" s="7" t="str">
        <f>HYPERLINK("https://klvmarket.ru/catalog/prisadki/dlya-dizelnogo-topliva/prisadka_premium_diesel_anti_gel_peak/?oid=2286","открыть")</f>
        <v>открыть</v>
      </c>
    </row>
    <row r="1604">
      <c r="A1604" s="0" t="inlineStr">
        <is>
          <t xml:space="preserve">Присадки › Для дизельного топлива</t>
        </is>
      </c>
      <c r="B1604" s="0" t="inlineStr">
        <is>
          <t xml:space="preserve">PEAK</t>
        </is>
      </c>
      <c r="C1604" s="0" t="inlineStr">
        <is>
          <t xml:space="preserve">Присадка Premium Diesel ANTI-GEL PEAK®</t>
        </is>
      </c>
      <c r="D1604" s="0" t="inlineStr">
        <is>
          <t xml:space="preserve">1л, 1:1000, 1000л</t>
        </is>
      </c>
      <c r="E1604" s="4">
        <v>1300</v>
      </c>
      <c r="F1604" s="5">
        <v>1300</v>
      </c>
      <c r="G1604" s="0" t="inlineStr">
        <is>
          <t xml:space="preserve">В наличии</t>
        </is>
      </c>
      <c r="H1604" s="8">
        <v>28</v>
      </c>
      <c r="I1604" s="8">
        <v>20</v>
      </c>
      <c r="J1604" s="7" t="str">
        <f>HYPERLINK("https://klvmarket.ru/catalog/prisadki/dlya-dizelnogo-topliva/prisadka_premium_diesel_anti_gel_peak/?oid=2058","открыть")</f>
        <v>открыть</v>
      </c>
    </row>
    <row r="1605">
      <c r="A1605" s="0" t="inlineStr">
        <is>
          <t xml:space="preserve">Присадки › Для дизельного топлива</t>
        </is>
      </c>
      <c r="B1605" s="0" t="inlineStr">
        <is>
          <t xml:space="preserve">PEAK</t>
        </is>
      </c>
      <c r="C1605" s="0" t="inlineStr">
        <is>
          <t xml:space="preserve">Присадка для дизельного топлива VICTORIA PEAK</t>
        </is>
      </c>
      <c r="D1605" s="0" t="inlineStr">
        <is>
          <t xml:space="preserve">200мл</t>
        </is>
      </c>
      <c r="E1605" s="4">
        <v>1999</v>
      </c>
      <c r="G1605" s="0" t="inlineStr">
        <is>
          <t xml:space="preserve">По запросу</t>
        </is>
      </c>
      <c r="J1605" s="7" t="str">
        <f>HYPERLINK("https://klvmarket.ru/catalog/prisadki/dlya-dizelnogo-topliva/victoria/?oid=973","открыть")</f>
        <v>открыть</v>
      </c>
    </row>
    <row r="1606">
      <c r="A1606" s="0" t="inlineStr">
        <is>
          <t xml:space="preserve">Присадки › Для дизельного топлива</t>
        </is>
      </c>
      <c r="B1606" s="0" t="inlineStr">
        <is>
          <t xml:space="preserve">Power Service</t>
        </is>
      </c>
      <c r="C1606" s="0" t="inlineStr">
        <is>
          <t xml:space="preserve">Присадка для дизельного топлива размораживающая Diesel 9-1-1 POWER SERVICE</t>
        </is>
      </c>
      <c r="D1606" s="0" t="inlineStr">
        <is>
          <t xml:space="preserve">473мл(16OZ)по 9шт в уп, до 152л</t>
        </is>
      </c>
      <c r="E1606" s="2" t="inlineStr">
        <is>
          <t xml:space="preserve">по запросу</t>
        </is>
      </c>
      <c r="G1606" s="0" t="inlineStr">
        <is>
          <t xml:space="preserve">Нет в наличии</t>
        </is>
      </c>
      <c r="J1606" s="7" t="str">
        <f>HYPERLINK("https://klvmarket.ru/catalog/prisadki/dlya-dizelnogo-topliva/diesel-9-1-1/?oid=980","открыть")</f>
        <v>открыть</v>
      </c>
    </row>
    <row r="1607">
      <c r="A1607" s="0" t="inlineStr">
        <is>
          <t xml:space="preserve">Пожаробезопасные гидравлические жидкости</t>
        </is>
      </c>
      <c r="B1607" s="0" t="inlineStr">
        <is>
          <t xml:space="preserve">OTS</t>
        </is>
      </c>
      <c r="C1607" s="0" t="inlineStr">
        <is>
          <t xml:space="preserve">OTS HD HFDU 46</t>
        </is>
      </c>
      <c r="E1607" s="2" t="inlineStr">
        <is>
          <t xml:space="preserve">по запросу</t>
        </is>
      </c>
      <c r="G1607" s="0" t="inlineStr">
        <is>
          <t xml:space="preserve">Под заказ</t>
        </is>
      </c>
      <c r="J1607" s="7" t="str">
        <f>HYPERLINK("https://klvmarket.ru/catalog/pozharobezopasnye_gidravlicheskie_zhidkosti/ots_hd_hfdu_46/","открыть")</f>
        <v>открыть</v>
      </c>
    </row>
    <row r="1608">
      <c r="A1608" s="0" t="inlineStr">
        <is>
          <t xml:space="preserve">Пожаробезопасные гидравлические жидкости</t>
        </is>
      </c>
      <c r="B1608" s="0" t="inlineStr">
        <is>
          <t xml:space="preserve">Quaker Houghton</t>
        </is>
      </c>
      <c r="C1608" s="0" t="inlineStr">
        <is>
          <t xml:space="preserve">Жидкость пожаро безопасная гидравлическая Quintolubric 888-46 Quaker Houghton</t>
        </is>
      </c>
      <c r="D1608" s="0" t="inlineStr">
        <is>
          <t xml:space="preserve">200л</t>
        </is>
      </c>
      <c r="E1608" s="2" t="inlineStr">
        <is>
          <t xml:space="preserve">по запросу</t>
        </is>
      </c>
      <c r="G1608" s="0" t="inlineStr">
        <is>
          <t xml:space="preserve">Под заказ</t>
        </is>
      </c>
      <c r="J1608" s="7" t="str">
        <f>HYPERLINK("https://klvmarket.ru/catalog/pozharobezopasnye_gidravlicheskie_zhidkosti/zhidkost_pozharo_bezopasnaya_gidravlicheskaya_quintolubric_888_46_quaker_houghton/?oid=3981","открыть")</f>
        <v>открыть</v>
      </c>
    </row>
    <row r="1609">
      <c r="A1609" s="0" t="inlineStr">
        <is>
          <t xml:space="preserve">Пожаробезопасные гидравлические жидкости</t>
        </is>
      </c>
      <c r="B1609" s="0" t="inlineStr">
        <is>
          <t xml:space="preserve">Quaker Houghton</t>
        </is>
      </c>
      <c r="C1609" s="0" t="inlineStr">
        <is>
          <t xml:space="preserve">Жидкость пожаро безопасная гидравлическая Quintolubric 918 Quaker Houghton</t>
        </is>
      </c>
      <c r="D1609" s="0" t="inlineStr">
        <is>
          <t xml:space="preserve">200л</t>
        </is>
      </c>
      <c r="E1609" s="2" t="inlineStr">
        <is>
          <t xml:space="preserve">по запросу</t>
        </is>
      </c>
      <c r="G1609" s="0" t="inlineStr">
        <is>
          <t xml:space="preserve">Под заказ</t>
        </is>
      </c>
      <c r="J1609" s="7" t="str">
        <f>HYPERLINK("https://klvmarket.ru/catalog/pozharobezopasnye_gidravlicheskie_zhidkosti/zhidkost_pozharo_bezopasnaya_gidravlicheskaya_quintolubric_918_quaker_houghton/?oid=3983","открыть")</f>
        <v>открыть</v>
      </c>
    </row>
    <row r="1610">
      <c r="A1610" s="0" t="inlineStr">
        <is>
          <t xml:space="preserve">СОЖи для металообработки</t>
        </is>
      </c>
      <c r="B1610" s="0" t="inlineStr">
        <is>
          <t xml:space="preserve">ВМПАВТО</t>
        </is>
      </c>
      <c r="C1610" s="0" t="inlineStr">
        <is>
          <t xml:space="preserve">СОЖ Лабрия-NK ВМПАВТО</t>
        </is>
      </c>
      <c r="D1610" s="0" t="inlineStr">
        <is>
          <t xml:space="preserve">5кг</t>
        </is>
      </c>
      <c r="E1610" s="4">
        <v>4100</v>
      </c>
      <c r="F1610" s="6">
        <v>820</v>
      </c>
      <c r="G1610" s="0" t="inlineStr">
        <is>
          <t xml:space="preserve">В наличии</t>
        </is>
      </c>
      <c r="H1610" s="8">
        <v>8</v>
      </c>
      <c r="J1610" s="7" t="str">
        <f>HYPERLINK("https://klvmarket.ru/catalog/sozhi-dlya-metaloobrabotki/sozh_labriya_nk_vmpavto/?oid=4383","открыть")</f>
        <v>открыть</v>
      </c>
    </row>
    <row r="1611">
      <c r="A1611" s="0" t="inlineStr">
        <is>
          <t xml:space="preserve">СОЖи для металообработки</t>
        </is>
      </c>
      <c r="B1611" s="0" t="inlineStr">
        <is>
          <t xml:space="preserve">Лукойл</t>
        </is>
      </c>
      <c r="C1611" s="0" t="inlineStr">
        <is>
          <t xml:space="preserve">СОЖ ФРЕО GP 3010 Лукойл</t>
        </is>
      </c>
      <c r="D1611" s="0" t="inlineStr">
        <is>
          <t xml:space="preserve">20л</t>
        </is>
      </c>
      <c r="E1611" s="2" t="inlineStr">
        <is>
          <t xml:space="preserve">по запросу</t>
        </is>
      </c>
      <c r="G1611" s="0" t="inlineStr">
        <is>
          <t xml:space="preserve">В наличии</t>
        </is>
      </c>
      <c r="J1611" s="7" t="str">
        <f>HYPERLINK("https://klvmarket.ru/catalog/sozhi-dlya-metaloobrabotki/sozh-lukoyl-freo/?oid=1677","открыть")</f>
        <v>открыть</v>
      </c>
    </row>
    <row r="1612">
      <c r="A1612" s="0" t="inlineStr">
        <is>
          <t xml:space="preserve">СОЖи для металообработки</t>
        </is>
      </c>
      <c r="C1612" s="0" t="inlineStr">
        <is>
          <t xml:space="preserve">СОЖ ЭГТ</t>
        </is>
      </c>
      <c r="D1612" s="0" t="inlineStr">
        <is>
          <t xml:space="preserve">175кг</t>
        </is>
      </c>
      <c r="E1612" s="4">
        <v>28400</v>
      </c>
      <c r="F1612" s="6">
        <v>162</v>
      </c>
      <c r="G1612" s="0" t="inlineStr">
        <is>
          <t xml:space="preserve">В наличии</t>
        </is>
      </c>
      <c r="J1612" s="7" t="str">
        <f>HYPERLINK("https://klvmarket.ru/catalog/sozhi-dlya-metaloobrabotki/sozh-egt/?oid=1678","открыть")</f>
        <v>открыть</v>
      </c>
    </row>
    <row r="1613">
      <c r="A1613" s="0" t="inlineStr">
        <is>
          <t xml:space="preserve">Прочие</t>
        </is>
      </c>
      <c r="C1613" s="0" t="inlineStr">
        <is>
          <t xml:space="preserve">Канистра Евро 1л</t>
        </is>
      </c>
      <c r="D1613" s="0" t="inlineStr">
        <is>
          <t xml:space="preserve">1л</t>
        </is>
      </c>
      <c r="E1613" s="4">
        <v>50</v>
      </c>
      <c r="F1613" s="5">
        <v>50</v>
      </c>
      <c r="G1613" s="0" t="inlineStr">
        <is>
          <t xml:space="preserve">В наличии</t>
        </is>
      </c>
      <c r="I1613" s="8">
        <v>950</v>
      </c>
      <c r="J1613" s="7" t="str">
        <f>HYPERLINK("https://klvmarket.ru/catalog/prochie/kanistra_evro_1l/?oid=4372","открыть")</f>
        <v>открыть</v>
      </c>
    </row>
    <row r="1614">
      <c r="A1614" s="0" t="inlineStr">
        <is>
          <t xml:space="preserve">Прочие</t>
        </is>
      </c>
      <c r="C1614" s="0" t="inlineStr">
        <is>
          <t xml:space="preserve">Канистра Классика 5л</t>
        </is>
      </c>
      <c r="D1614" s="0" t="inlineStr">
        <is>
          <t xml:space="preserve">5л</t>
        </is>
      </c>
      <c r="E1614" s="4">
        <v>83</v>
      </c>
      <c r="F1614" s="5">
        <v>17</v>
      </c>
      <c r="G1614" s="0" t="inlineStr">
        <is>
          <t xml:space="preserve">В наличии</t>
        </is>
      </c>
      <c r="I1614" s="8">
        <v>1500</v>
      </c>
      <c r="J1614" s="7" t="str">
        <f>HYPERLINK("https://klvmarket.ru/catalog/prochie/kanistra_klassika_5l/?oid=4374","открыть")</f>
        <v>открыть</v>
      </c>
    </row>
    <row r="1615">
      <c r="A1615" s="0" t="inlineStr">
        <is>
          <t xml:space="preserve">Прочие</t>
        </is>
      </c>
      <c r="C1615" s="0" t="inlineStr">
        <is>
          <t xml:space="preserve">Канистра Космос 10,8л</t>
        </is>
      </c>
      <c r="D1615" s="0" t="inlineStr">
        <is>
          <t xml:space="preserve">10л</t>
        </is>
      </c>
      <c r="E1615" s="4">
        <v>175</v>
      </c>
      <c r="F1615" s="5">
        <v>18</v>
      </c>
      <c r="G1615" s="0" t="inlineStr">
        <is>
          <t xml:space="preserve">В наличии</t>
        </is>
      </c>
      <c r="I1615" s="8">
        <v>1000</v>
      </c>
      <c r="J1615" s="7" t="str">
        <f>HYPERLINK("https://klvmarket.ru/catalog/prochie/kanistra_kosmos_10_8l/?oid=4376","открыть")</f>
        <v>открыть</v>
      </c>
    </row>
  </sheetData>
  <autoFilter ref="A5:J1615"/>
  <pageMargins left="0.4" right="0.4" top="0.5" bottom="0.5" header="0.3" footer="0.3"/>
  <pageSetup paperSize="9" orientation="landscape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KLV Market — прайс-лист</dc:title>
  <dc:creator>KLV Market</dc:creator>
  <dcterms:created xsi:type="dcterms:W3CDTF">2026-11-05T07:59:51Z</dcterms:created>
  <dcterms:modified xsi:type="dcterms:W3CDTF">2026-11-05T07:59:51Z</dcterms:modified>
</cp:coreProperties>
</file>